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210" windowWidth="19260" windowHeight="6045" activeTab="0"/>
  </bookViews>
  <sheets>
    <sheet name="Station-to-Station Tot-Percent" sheetId="1" r:id="rId1"/>
    <sheet name="Station-to-Station Summaries" sheetId="2" state="hidden" r:id="rId2"/>
    <sheet name="Major market 2010$$" sheetId="3" r:id="rId3"/>
    <sheet name="Region-to-Region Trips" sheetId="4" r:id="rId4"/>
    <sheet name="Source of HSR Travel" sheetId="5" r:id="rId5"/>
  </sheets>
  <definedNames>
    <definedName name="_xlnm.Print_Area" localSheetId="3">'Region-to-Region Trips'!$A$1:$T$131</definedName>
    <definedName name="_xlnm.Print_Titles" localSheetId="3">'Region-to-Region Trips'!$A:$B,'Region-to-Region Trips'!$1:$5</definedName>
  </definedNames>
  <calcPr fullCalcOnLoad="1"/>
</workbook>
</file>

<file path=xl/comments3.xml><?xml version="1.0" encoding="utf-8"?>
<comments xmlns="http://schemas.openxmlformats.org/spreadsheetml/2006/main">
  <authors>
    <author>nbrand</author>
  </authors>
  <commentList>
    <comment ref="C19" authorId="0">
      <text>
        <r>
          <rPr>
            <b/>
            <sz val="8"/>
            <rFont val="Tahoma"/>
            <family val="2"/>
          </rPr>
          <t>nbrand:</t>
        </r>
        <r>
          <rPr>
            <sz val="8"/>
            <rFont val="Tahoma"/>
            <family val="2"/>
          </rPr>
          <t xml:space="preserve">
distribution within basin est. by NB from control total</t>
        </r>
      </text>
    </comment>
    <comment ref="C22" authorId="0">
      <text>
        <r>
          <rPr>
            <b/>
            <sz val="8"/>
            <rFont val="Tahoma"/>
            <family val="2"/>
          </rPr>
          <t>nbrand:</t>
        </r>
        <r>
          <rPr>
            <sz val="8"/>
            <rFont val="Tahoma"/>
            <family val="2"/>
          </rPr>
          <t xml:space="preserve">
distribution within basin est. by NB from control total</t>
        </r>
      </text>
    </comment>
    <comment ref="C23" authorId="0">
      <text>
        <r>
          <rPr>
            <b/>
            <sz val="8"/>
            <rFont val="Tahoma"/>
            <family val="2"/>
          </rPr>
          <t>nbrand:</t>
        </r>
        <r>
          <rPr>
            <sz val="8"/>
            <rFont val="Tahoma"/>
            <family val="2"/>
          </rPr>
          <t xml:space="preserve">
distribution within basin est. by NB from control total</t>
        </r>
      </text>
    </comment>
  </commentList>
</comments>
</file>

<file path=xl/sharedStrings.xml><?xml version="1.0" encoding="utf-8"?>
<sst xmlns="http://schemas.openxmlformats.org/spreadsheetml/2006/main" count="944" uniqueCount="116">
  <si>
    <t>San Jose</t>
  </si>
  <si>
    <t>Gilroy</t>
  </si>
  <si>
    <t>Merced</t>
  </si>
  <si>
    <t>Fresno</t>
  </si>
  <si>
    <t>Visalia</t>
  </si>
  <si>
    <t>Bakersfield</t>
  </si>
  <si>
    <t>Total</t>
  </si>
  <si>
    <t>Business / Commute Travel</t>
  </si>
  <si>
    <t>Estimate of Intraregional MTC</t>
  </si>
  <si>
    <t>Estimate of Intraregional SCAG</t>
  </si>
  <si>
    <t>Estimate of Interregional</t>
  </si>
  <si>
    <t>Daily Riders</t>
  </si>
  <si>
    <t>Daily Revenue</t>
  </si>
  <si>
    <t>Recreation / Other Travel</t>
  </si>
  <si>
    <t>Total Travel</t>
  </si>
  <si>
    <t>Daily Passenger Miles</t>
  </si>
  <si>
    <t>Annual Region to Region Results by Mode, Year 2030</t>
  </si>
  <si>
    <t>Riders in millions per year, shown by trip O&amp;D</t>
  </si>
  <si>
    <t>Ridership</t>
  </si>
  <si>
    <t>Mode Share</t>
  </si>
  <si>
    <t>Average Fare (2010$$)</t>
  </si>
  <si>
    <t>HSR Revenue (2010$$)</t>
  </si>
  <si>
    <t xml:space="preserve">    Market</t>
  </si>
  <si>
    <t>HSR  P1</t>
  </si>
  <si>
    <t xml:space="preserve">Air </t>
  </si>
  <si>
    <t>Conv. Rail</t>
  </si>
  <si>
    <t xml:space="preserve">HSR </t>
  </si>
  <si>
    <t>Auto</t>
  </si>
  <si>
    <t>HSR</t>
  </si>
  <si>
    <t>Air</t>
  </si>
  <si>
    <t>LA basin - Sacramento</t>
  </si>
  <si>
    <t>LA basin - San Diego</t>
  </si>
  <si>
    <t>-</t>
  </si>
  <si>
    <t>LA  basin- Bay Area</t>
  </si>
  <si>
    <t>Sacramento - Bay Area</t>
  </si>
  <si>
    <t>San Diego- Sacramento</t>
  </si>
  <si>
    <t>San Diego- Bay Area</t>
  </si>
  <si>
    <t>Bay Area - San Joaquin Valley</t>
  </si>
  <si>
    <t>San Joaquin Valley - LA basin</t>
  </si>
  <si>
    <t>Sacramento - San Joaquin Valley</t>
  </si>
  <si>
    <t>San Diego - San Joaquin Valley</t>
  </si>
  <si>
    <t>within Bay Area Peninsula*</t>
  </si>
  <si>
    <t>within North LA basin*</t>
  </si>
  <si>
    <t>within East LA basin</t>
  </si>
  <si>
    <t>na</t>
  </si>
  <si>
    <t>within South LA basin*</t>
  </si>
  <si>
    <t>North LA - South LA*</t>
  </si>
  <si>
    <t>North LA - East LA</t>
  </si>
  <si>
    <t>South LA to East LA</t>
  </si>
  <si>
    <t>within San Diego region</t>
  </si>
  <si>
    <t>within San Joaquin Valley</t>
  </si>
  <si>
    <t xml:space="preserve">Other </t>
  </si>
  <si>
    <t>within entire LA basin</t>
  </si>
  <si>
    <t>within entire MTC</t>
  </si>
  <si>
    <t>within other regions</t>
  </si>
  <si>
    <t>Total between regions</t>
  </si>
  <si>
    <t>NOTE:  Conventional rail includes Metrolink and Surfliner within the LA Basin, and BART, Caltrain, ACE and Capitol Corridor within the Bay Area.</t>
  </si>
  <si>
    <r>
      <t>Auto Operating Cost</t>
    </r>
    <r>
      <rPr>
        <sz val="8"/>
        <rFont val="Arial"/>
        <family val="2"/>
      </rPr>
      <t xml:space="preserve"> = 25 cents per mile </t>
    </r>
    <r>
      <rPr>
        <b/>
        <sz val="8"/>
        <rFont val="Arial"/>
        <family val="2"/>
      </rPr>
      <t>per person</t>
    </r>
    <r>
      <rPr>
        <sz val="8"/>
        <rFont val="Arial"/>
        <family val="2"/>
      </rPr>
      <t xml:space="preserve"> (2005$$)</t>
    </r>
  </si>
  <si>
    <t>Consumer price change 2005-2008</t>
  </si>
  <si>
    <t xml:space="preserve"> http://www.dir.ca.gov/dlsr/CPI/EntireCCPI.PDF; all urban consumers</t>
  </si>
  <si>
    <t>Consumer price change 2005-2010</t>
  </si>
  <si>
    <t xml:space="preserve"> http://www.dir.ca.gov/dlsr/CPI/EntireCCPI.PDF; all urban consumers (August 2010 Value Used)</t>
  </si>
  <si>
    <t>Disclaimer</t>
  </si>
  <si>
    <t>The information and results presented in this workbook are estimates and projections that involve subjective judgments, and may differ materially from the actual future ridership and revenue. This workbook is not intended nor shall it be construed to constitute a guarantee, promise or representation of any particular outcome(s) or result(s). Further, the material presented in this workbook is provided for purposes of comparing potential minimum operating segments of the proposed California High Speed Rail project.</t>
  </si>
  <si>
    <t>Annual Region to Region Trips by Mode by Trip Purpose</t>
  </si>
  <si>
    <t>Air Trips</t>
  </si>
  <si>
    <t>Conventional Rail Trips</t>
  </si>
  <si>
    <t>High Speed Rail Trips</t>
  </si>
  <si>
    <t>Auto Trips</t>
  </si>
  <si>
    <t>Annual Total Trips</t>
  </si>
  <si>
    <t>HSR Share</t>
  </si>
  <si>
    <t>Origin Region</t>
  </si>
  <si>
    <t>Destination Region</t>
  </si>
  <si>
    <t>Business/ Commute</t>
  </si>
  <si>
    <t>Recreation/ Other</t>
  </si>
  <si>
    <t>AMBAG</t>
  </si>
  <si>
    <t>Central Coast</t>
  </si>
  <si>
    <t>Far North</t>
  </si>
  <si>
    <t>Fresno/Madera</t>
  </si>
  <si>
    <t>Kern</t>
  </si>
  <si>
    <t>South SJ Valley</t>
  </si>
  <si>
    <t>SACOG</t>
  </si>
  <si>
    <t>SANDAG</t>
  </si>
  <si>
    <t xml:space="preserve">       -</t>
  </si>
  <si>
    <t>San Joaquin</t>
  </si>
  <si>
    <t>Stanislaus</t>
  </si>
  <si>
    <t>W. Sierra Nevada</t>
  </si>
  <si>
    <t>MTC</t>
  </si>
  <si>
    <t>SCAG_North</t>
  </si>
  <si>
    <t>SCAG_South</t>
  </si>
  <si>
    <t>Interregional Total</t>
  </si>
  <si>
    <t>Intraregional Total</t>
  </si>
  <si>
    <t>Total Trips</t>
  </si>
  <si>
    <t>Source of Annual Interregional HSR Trips by Region Pair, Mode and Trip Purpose</t>
  </si>
  <si>
    <t>Year 2030</t>
  </si>
  <si>
    <t>Annual HSR Trips</t>
  </si>
  <si>
    <t>% Diverted from Each Mode - Business and Commute</t>
  </si>
  <si>
    <t>% Diverted from Each Mode - Recreation Other</t>
  </si>
  <si>
    <t>Induced</t>
  </si>
  <si>
    <t>SCAG</t>
  </si>
  <si>
    <t>SJV</t>
  </si>
  <si>
    <t>CC/AMBAG</t>
  </si>
  <si>
    <t>OTHER</t>
  </si>
  <si>
    <t>TOTAL</t>
  </si>
  <si>
    <t>Percent of Total Statewide Interregional HSR Trips that are Induced</t>
  </si>
  <si>
    <t>Daily</t>
  </si>
  <si>
    <t>Percent</t>
  </si>
  <si>
    <t>Annual (Millions)</t>
  </si>
  <si>
    <t>Shaded Areas are MTC Station-to-Station Movements</t>
  </si>
  <si>
    <t>10-031d – IOS North: San Jose to Bakersfield</t>
  </si>
  <si>
    <t>Annual. Factor</t>
  </si>
  <si>
    <t>Column Total</t>
  </si>
  <si>
    <t>Total to/from each station</t>
  </si>
  <si>
    <t>11-031d – IOS North: San Jose to Bakersfield</t>
  </si>
  <si>
    <t>Row    Total</t>
  </si>
  <si>
    <t>Percent to/from each station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</si>
</sst>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
    <numFmt numFmtId="167" formatCode="_(* #,##0_);_(* \(#,##0\);_(* &quot;-&quot;??_);_(@_)"/>
    <numFmt numFmtId="168" formatCode="_(* #,##0%_);_(* \(#,##0\);_(* &quot;-&quot;??_);_(@_)"/>
    <numFmt numFmtId="169" formatCode="0.0"/>
  </numFmts>
  <fonts count="53">
    <font>
      <sz val="11"/>
      <color theme="1"/>
      <name val="Calibri"/>
      <family val="2"/>
    </font>
    <font>
      <sz val="11"/>
      <color indexed="8"/>
      <name val="Calibri"/>
      <family val="2"/>
    </font>
    <font>
      <b/>
      <sz val="11"/>
      <color indexed="8"/>
      <name val="Calibri"/>
      <family val="2"/>
    </font>
    <font>
      <b/>
      <sz val="14"/>
      <color indexed="8"/>
      <name val="Calibri"/>
      <family val="2"/>
    </font>
    <font>
      <b/>
      <sz val="12"/>
      <name val="Arial"/>
      <family val="2"/>
    </font>
    <font>
      <b/>
      <sz val="8"/>
      <name val="Arial"/>
      <family val="2"/>
    </font>
    <font>
      <sz val="8"/>
      <name val="Arial"/>
      <family val="2"/>
    </font>
    <font>
      <b/>
      <sz val="8"/>
      <color indexed="54"/>
      <name val="Arial"/>
      <family val="2"/>
    </font>
    <font>
      <sz val="10"/>
      <name val="Arial"/>
      <family val="2"/>
    </font>
    <font>
      <sz val="8"/>
      <color indexed="54"/>
      <name val="Arial"/>
      <family val="2"/>
    </font>
    <font>
      <sz val="9"/>
      <name val="Arial"/>
      <family val="2"/>
    </font>
    <font>
      <b/>
      <sz val="9"/>
      <name val="Arial"/>
      <family val="2"/>
    </font>
    <font>
      <b/>
      <sz val="9"/>
      <color indexed="54"/>
      <name val="Arial"/>
      <family val="2"/>
    </font>
    <font>
      <b/>
      <sz val="11"/>
      <name val="Arial"/>
      <family val="2"/>
    </font>
    <font>
      <b/>
      <sz val="8"/>
      <name val="Tahoma"/>
      <family val="2"/>
    </font>
    <font>
      <sz val="8"/>
      <name val="Tahoma"/>
      <family val="2"/>
    </font>
    <font>
      <b/>
      <i/>
      <sz val="8"/>
      <name val="Arial"/>
      <family val="2"/>
    </font>
    <font>
      <b/>
      <sz val="10"/>
      <name val="Arial"/>
      <family val="2"/>
    </font>
    <font>
      <b/>
      <sz val="16"/>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16"/>
      <color theme="1"/>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24997000396251678"/>
        <bgColor indexed="64"/>
      </patternFill>
    </fill>
    <fill>
      <patternFill patternType="solid">
        <fgColor theme="3" tint="0.39998000860214233"/>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solid">
        <fgColor theme="0" tint="-0.1499900072813034"/>
        <bgColor indexed="64"/>
      </patternFill>
    </fill>
    <fill>
      <patternFill patternType="solid">
        <fgColor theme="1"/>
        <bgColor indexed="64"/>
      </patternFill>
    </fill>
    <fill>
      <patternFill patternType="solid">
        <fgColor theme="1" tint="0.49998000264167786"/>
        <bgColor indexed="64"/>
      </patternFill>
    </fill>
    <fill>
      <patternFill patternType="solid">
        <fgColor theme="0" tint="-0.04997999966144562"/>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double"/>
      <bottom style="thin"/>
    </border>
    <border>
      <left/>
      <right style="double"/>
      <top style="double"/>
      <bottom style="thin"/>
    </border>
    <border>
      <left style="double"/>
      <right style="thin"/>
      <top/>
      <bottom/>
    </border>
    <border>
      <left/>
      <right style="double"/>
      <top/>
      <bottom/>
    </border>
    <border>
      <left style="double"/>
      <right style="thin"/>
      <top/>
      <bottom style="double"/>
    </border>
    <border>
      <left/>
      <right/>
      <top/>
      <bottom style="double"/>
    </border>
    <border>
      <left/>
      <right style="double"/>
      <top/>
      <bottom style="double"/>
    </border>
    <border>
      <left/>
      <right/>
      <top style="thin"/>
      <bottom style="double"/>
    </border>
    <border>
      <left/>
      <right/>
      <top style="double"/>
      <bottom/>
    </border>
    <border>
      <left style="double"/>
      <right style="thin"/>
      <top style="double"/>
      <bottom style="thin"/>
    </border>
    <border>
      <left/>
      <right/>
      <top/>
      <bottom style="medium"/>
    </border>
    <border>
      <left style="thin"/>
      <right/>
      <top/>
      <bottom/>
    </border>
    <border>
      <left style="medium"/>
      <right/>
      <top/>
      <bottom/>
    </border>
    <border>
      <left style="medium"/>
      <right/>
      <top style="thin"/>
      <bottom style="double"/>
    </border>
    <border>
      <left/>
      <right style="thin"/>
      <top style="thin"/>
      <bottom style="double"/>
    </border>
    <border>
      <left style="thin"/>
      <right/>
      <top style="thin"/>
      <bottom style="double"/>
    </border>
    <border>
      <left style="thin"/>
      <right style="thin"/>
      <top style="thin"/>
      <bottom style="double"/>
    </border>
    <border>
      <left style="medium"/>
      <right style="thin"/>
      <top style="double"/>
      <bottom style="thin"/>
    </border>
    <border>
      <left style="thin"/>
      <right style="thin"/>
      <top style="double"/>
      <bottom style="thin"/>
    </border>
    <border>
      <left style="thin"/>
      <right/>
      <top style="double"/>
      <bottom style="thin"/>
    </border>
    <border>
      <left style="thin"/>
      <right style="medium"/>
      <top style="double"/>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thin"/>
      <top style="thin"/>
      <bottom style="double"/>
    </border>
    <border>
      <left style="thin"/>
      <right style="thin"/>
      <top style="thin"/>
      <bottom/>
    </border>
    <border>
      <left style="thin"/>
      <right style="medium"/>
      <top style="thin"/>
      <bottom style="double"/>
    </border>
    <border>
      <left style="medium"/>
      <right style="thin"/>
      <top style="thin"/>
      <bottom/>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double">
        <color indexed="10"/>
      </left>
      <right/>
      <top style="double">
        <color indexed="10"/>
      </top>
      <bottom/>
    </border>
    <border>
      <left/>
      <right/>
      <top style="double">
        <color indexed="10"/>
      </top>
      <bottom/>
    </border>
    <border>
      <left/>
      <right style="double">
        <color indexed="10"/>
      </right>
      <top style="double">
        <color indexed="10"/>
      </top>
      <bottom/>
    </border>
    <border>
      <left/>
      <right/>
      <top style="medium"/>
      <bottom/>
    </border>
    <border>
      <left/>
      <right/>
      <top style="thin"/>
      <bottom/>
    </border>
    <border>
      <left/>
      <right style="thin"/>
      <top style="medium"/>
      <bottom/>
    </border>
    <border>
      <left/>
      <right/>
      <top style="thin"/>
      <bottom style="thin"/>
    </border>
    <border>
      <left/>
      <right style="thin"/>
      <top style="thin"/>
      <bottom style="thin"/>
    </border>
    <border>
      <left/>
      <right style="thin">
        <color indexed="55"/>
      </right>
      <top style="thin"/>
      <bottom style="thin"/>
    </border>
    <border>
      <left style="thin">
        <color indexed="55"/>
      </left>
      <right style="thin">
        <color indexed="55"/>
      </right>
      <top style="thin"/>
      <bottom style="thin"/>
    </border>
    <border>
      <left style="thin">
        <color indexed="55"/>
      </left>
      <right style="thin"/>
      <top style="thin"/>
      <bottom style="thin"/>
    </border>
    <border>
      <left style="thin"/>
      <right style="thin">
        <color indexed="55"/>
      </right>
      <top style="thin"/>
      <bottom style="thin"/>
    </border>
    <border>
      <left/>
      <right/>
      <top style="thin"/>
      <bottom style="thin">
        <color indexed="55"/>
      </bottom>
    </border>
    <border>
      <left style="thin"/>
      <right/>
      <top style="thin"/>
      <bottom/>
    </border>
    <border>
      <left/>
      <right style="thin"/>
      <top style="thin"/>
      <bottom/>
    </border>
    <border>
      <left/>
      <right/>
      <top style="thin">
        <color indexed="55"/>
      </top>
      <bottom style="thin">
        <color indexed="55"/>
      </bottom>
    </border>
    <border>
      <left/>
      <right style="thin"/>
      <top/>
      <bottom/>
    </border>
    <border>
      <left/>
      <right/>
      <top style="thin">
        <color indexed="55"/>
      </top>
      <bottom style="thin"/>
    </border>
    <border>
      <left style="thin"/>
      <right/>
      <top/>
      <bottom style="thin"/>
    </border>
    <border>
      <left/>
      <right style="thin"/>
      <top/>
      <bottom style="thin"/>
    </border>
    <border>
      <left/>
      <right style="thin"/>
      <top style="thin"/>
      <bottom style="thin">
        <color indexed="55"/>
      </bottom>
    </border>
    <border>
      <left/>
      <right style="thin"/>
      <top style="thin">
        <color indexed="55"/>
      </top>
      <bottom style="thin">
        <color indexed="55"/>
      </bottom>
    </border>
    <border>
      <left/>
      <right style="thin"/>
      <top style="thin">
        <color indexed="55"/>
      </top>
      <bottom style="thin"/>
    </border>
    <border>
      <left style="thin"/>
      <right style="thin">
        <color indexed="55"/>
      </right>
      <top/>
      <bottom style="thin"/>
    </border>
    <border>
      <left/>
      <right/>
      <top style="double"/>
      <bottom style="double"/>
    </border>
    <border>
      <left style="double">
        <color indexed="10"/>
      </left>
      <right/>
      <top/>
      <bottom style="double">
        <color indexed="10"/>
      </bottom>
    </border>
    <border>
      <left/>
      <right/>
      <top/>
      <bottom style="double">
        <color indexed="10"/>
      </bottom>
    </border>
    <border>
      <left/>
      <right style="double">
        <color rgb="FFFF0000"/>
      </right>
      <top/>
      <bottom style="double">
        <color indexed="10"/>
      </bottom>
    </border>
    <border>
      <left/>
      <right style="double">
        <color indexed="10"/>
      </right>
      <top/>
      <bottom style="double">
        <color indexed="10"/>
      </bottom>
    </border>
    <border>
      <left style="thin"/>
      <right style="thin"/>
      <top style="medium"/>
      <bottom/>
    </border>
    <border>
      <left style="thin"/>
      <right style="thin"/>
      <top/>
      <bottom style="thin"/>
    </border>
    <border>
      <left style="thin"/>
      <right style="medium"/>
      <top style="medium"/>
      <bottom/>
    </border>
    <border>
      <left style="thin"/>
      <right style="medium"/>
      <top/>
      <bottom/>
    </border>
    <border>
      <left style="thin"/>
      <right style="medium"/>
      <top/>
      <bottom style="double"/>
    </border>
    <border>
      <left/>
      <right/>
      <top style="medium"/>
      <bottom style="thin"/>
    </border>
    <border>
      <left style="thin"/>
      <right/>
      <top style="medium"/>
      <bottom style="thin"/>
    </border>
    <border>
      <left/>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32">
    <xf numFmtId="0" fontId="0" fillId="0" borderId="0" xfId="0" applyFont="1" applyAlignment="1">
      <alignment/>
    </xf>
    <xf numFmtId="3" fontId="0" fillId="0" borderId="0" xfId="0" applyNumberFormat="1" applyAlignment="1">
      <alignment/>
    </xf>
    <xf numFmtId="2" fontId="48" fillId="0" borderId="0" xfId="0" applyNumberFormat="1" applyFont="1" applyFill="1" applyBorder="1" applyAlignment="1">
      <alignment/>
    </xf>
    <xf numFmtId="3" fontId="0" fillId="0" borderId="10" xfId="0" applyNumberFormat="1" applyBorder="1" applyAlignment="1">
      <alignment/>
    </xf>
    <xf numFmtId="9" fontId="0" fillId="0" borderId="0" xfId="57" applyFont="1" applyAlignment="1">
      <alignment/>
    </xf>
    <xf numFmtId="9" fontId="0" fillId="0" borderId="10" xfId="57" applyFont="1" applyBorder="1" applyAlignment="1">
      <alignment/>
    </xf>
    <xf numFmtId="0" fontId="48" fillId="0" borderId="11" xfId="0" applyFont="1" applyBorder="1" applyAlignment="1">
      <alignment horizontal="right" wrapText="1"/>
    </xf>
    <xf numFmtId="2" fontId="48" fillId="0" borderId="11" xfId="0" applyNumberFormat="1" applyFont="1" applyBorder="1" applyAlignment="1">
      <alignment horizontal="right" wrapText="1"/>
    </xf>
    <xf numFmtId="2" fontId="48" fillId="0" borderId="12" xfId="0" applyNumberFormat="1" applyFont="1" applyFill="1" applyBorder="1" applyAlignment="1">
      <alignment horizontal="right" wrapText="1"/>
    </xf>
    <xf numFmtId="2" fontId="48" fillId="0" borderId="13" xfId="0" applyNumberFormat="1" applyFont="1" applyBorder="1" applyAlignment="1">
      <alignment/>
    </xf>
    <xf numFmtId="3" fontId="0" fillId="0" borderId="14" xfId="0" applyNumberFormat="1" applyBorder="1" applyAlignment="1">
      <alignment/>
    </xf>
    <xf numFmtId="2" fontId="48" fillId="0" borderId="15" xfId="0" applyNumberFormat="1" applyFont="1" applyFill="1" applyBorder="1" applyAlignment="1">
      <alignment/>
    </xf>
    <xf numFmtId="3" fontId="0" fillId="0" borderId="16" xfId="0" applyNumberFormat="1" applyBorder="1" applyAlignment="1">
      <alignment/>
    </xf>
    <xf numFmtId="3" fontId="0" fillId="0" borderId="17" xfId="0" applyNumberFormat="1" applyBorder="1" applyAlignment="1">
      <alignment/>
    </xf>
    <xf numFmtId="3" fontId="0" fillId="0" borderId="18" xfId="0" applyNumberFormat="1" applyBorder="1" applyAlignment="1">
      <alignment/>
    </xf>
    <xf numFmtId="9" fontId="0" fillId="0" borderId="18" xfId="57" applyFont="1" applyBorder="1" applyAlignment="1">
      <alignment/>
    </xf>
    <xf numFmtId="0" fontId="0" fillId="0" borderId="19" xfId="0" applyBorder="1" applyAlignment="1">
      <alignment/>
    </xf>
    <xf numFmtId="2" fontId="48" fillId="0" borderId="18" xfId="0" applyNumberFormat="1" applyFont="1" applyFill="1" applyBorder="1" applyAlignment="1">
      <alignment/>
    </xf>
    <xf numFmtId="0" fontId="50" fillId="33" borderId="20" xfId="0" applyFont="1" applyFill="1" applyBorder="1" applyAlignment="1">
      <alignment horizontal="center" vertical="center"/>
    </xf>
    <xf numFmtId="0" fontId="50" fillId="34" borderId="20" xfId="0" applyFont="1" applyFill="1" applyBorder="1" applyAlignment="1">
      <alignment horizontal="center" vertical="center"/>
    </xf>
    <xf numFmtId="0" fontId="50" fillId="21" borderId="20" xfId="0" applyFont="1" applyFill="1" applyBorder="1" applyAlignment="1">
      <alignment horizontal="center" vertical="center"/>
    </xf>
    <xf numFmtId="0" fontId="4" fillId="0" borderId="0" xfId="0" applyFont="1" applyAlignment="1">
      <alignment/>
    </xf>
    <xf numFmtId="0" fontId="5" fillId="0" borderId="21" xfId="0" applyFont="1" applyBorder="1" applyAlignment="1">
      <alignment/>
    </xf>
    <xf numFmtId="0" fontId="5" fillId="0" borderId="22" xfId="0" applyFont="1" applyBorder="1" applyAlignment="1">
      <alignment horizontal="center"/>
    </xf>
    <xf numFmtId="0" fontId="5" fillId="0" borderId="23" xfId="0" applyFont="1" applyBorder="1" applyAlignment="1">
      <alignment horizontal="center"/>
    </xf>
    <xf numFmtId="0" fontId="6" fillId="0" borderId="24" xfId="0" applyFont="1" applyBorder="1" applyAlignment="1">
      <alignment wrapText="1"/>
    </xf>
    <xf numFmtId="0" fontId="5" fillId="0" borderId="25" xfId="0" applyFont="1" applyBorder="1" applyAlignment="1">
      <alignment horizontal="center" wrapText="1"/>
    </xf>
    <xf numFmtId="0" fontId="7" fillId="35" borderId="26" xfId="0" applyFont="1" applyFill="1" applyBorder="1" applyAlignment="1">
      <alignment horizontal="center" wrapText="1"/>
    </xf>
    <xf numFmtId="0" fontId="5" fillId="0" borderId="27" xfId="0" applyFont="1" applyBorder="1" applyAlignment="1">
      <alignment horizontal="center" wrapText="1"/>
    </xf>
    <xf numFmtId="0" fontId="5" fillId="36" borderId="27" xfId="0" applyFont="1" applyFill="1" applyBorder="1" applyAlignment="1">
      <alignment horizontal="center" wrapText="1"/>
    </xf>
    <xf numFmtId="0" fontId="5" fillId="35" borderId="27" xfId="0" applyFont="1" applyFill="1" applyBorder="1" applyAlignment="1">
      <alignment horizontal="center" wrapText="1"/>
    </xf>
    <xf numFmtId="0" fontId="5" fillId="37" borderId="27" xfId="0" applyFont="1" applyFill="1" applyBorder="1" applyAlignment="1">
      <alignment horizontal="center" wrapText="1"/>
    </xf>
    <xf numFmtId="0" fontId="5" fillId="38" borderId="26" xfId="0" applyFont="1" applyFill="1" applyBorder="1" applyAlignment="1">
      <alignment horizontal="center" wrapText="1"/>
    </xf>
    <xf numFmtId="0" fontId="5" fillId="0" borderId="27" xfId="0" applyFont="1" applyFill="1" applyBorder="1" applyAlignment="1">
      <alignment horizontal="center" wrapText="1"/>
    </xf>
    <xf numFmtId="0" fontId="6" fillId="0" borderId="28" xfId="0" applyFont="1" applyBorder="1" applyAlignment="1">
      <alignment/>
    </xf>
    <xf numFmtId="0" fontId="6" fillId="0" borderId="29" xfId="0" applyFont="1" applyBorder="1" applyAlignment="1">
      <alignment horizontal="left" indent="1"/>
    </xf>
    <xf numFmtId="164" fontId="9" fillId="35" borderId="30" xfId="44" applyNumberFormat="1" applyFont="1" applyFill="1" applyBorder="1" applyAlignment="1">
      <alignment horizontal="right" vertical="center" indent="1"/>
    </xf>
    <xf numFmtId="164" fontId="6" fillId="0" borderId="29" xfId="44" applyNumberFormat="1" applyFont="1" applyFill="1" applyBorder="1" applyAlignment="1">
      <alignment horizontal="right" vertical="center" indent="1"/>
    </xf>
    <xf numFmtId="164" fontId="6" fillId="36" borderId="29" xfId="44" applyNumberFormat="1" applyFont="1" applyFill="1" applyBorder="1" applyAlignment="1">
      <alignment horizontal="right" vertical="center" indent="1"/>
    </xf>
    <xf numFmtId="164" fontId="6" fillId="35" borderId="29" xfId="44" applyNumberFormat="1" applyFont="1" applyFill="1" applyBorder="1" applyAlignment="1">
      <alignment horizontal="right" vertical="center" indent="1"/>
    </xf>
    <xf numFmtId="3" fontId="6" fillId="37" borderId="29" xfId="44" applyNumberFormat="1" applyFont="1" applyFill="1" applyBorder="1" applyAlignment="1">
      <alignment horizontal="right" vertical="center" indent="1"/>
    </xf>
    <xf numFmtId="3" fontId="6" fillId="38" borderId="30" xfId="0" applyNumberFormat="1" applyFont="1" applyFill="1" applyBorder="1" applyAlignment="1">
      <alignment horizontal="right" vertical="center" indent="1"/>
    </xf>
    <xf numFmtId="9" fontId="6" fillId="35" borderId="29" xfId="57" applyNumberFormat="1" applyFont="1" applyFill="1" applyBorder="1" applyAlignment="1">
      <alignment horizontal="right"/>
    </xf>
    <xf numFmtId="9" fontId="6" fillId="0" borderId="29" xfId="57" applyNumberFormat="1" applyFont="1" applyBorder="1" applyAlignment="1">
      <alignment horizontal="right"/>
    </xf>
    <xf numFmtId="9" fontId="6" fillId="37" borderId="29" xfId="57" applyNumberFormat="1" applyFont="1" applyFill="1" applyBorder="1" applyAlignment="1">
      <alignment horizontal="right"/>
    </xf>
    <xf numFmtId="165" fontId="6" fillId="35" borderId="29" xfId="44" applyNumberFormat="1" applyFont="1" applyFill="1" applyBorder="1" applyAlignment="1">
      <alignment horizontal="center"/>
    </xf>
    <xf numFmtId="5" fontId="6" fillId="0" borderId="29" xfId="44" applyNumberFormat="1" applyFont="1" applyBorder="1" applyAlignment="1">
      <alignment horizontal="center"/>
    </xf>
    <xf numFmtId="165" fontId="6" fillId="35" borderId="31" xfId="44" applyNumberFormat="1" applyFont="1" applyFill="1" applyBorder="1" applyAlignment="1">
      <alignment horizontal="right" vertical="center" indent="1"/>
    </xf>
    <xf numFmtId="0" fontId="6" fillId="0" borderId="32" xfId="0" applyFont="1" applyBorder="1" applyAlignment="1">
      <alignment/>
    </xf>
    <xf numFmtId="0" fontId="6" fillId="0" borderId="33" xfId="0" applyFont="1" applyBorder="1" applyAlignment="1">
      <alignment horizontal="left" indent="1"/>
    </xf>
    <xf numFmtId="164" fontId="9" fillId="35" borderId="34" xfId="44" applyNumberFormat="1" applyFont="1" applyFill="1" applyBorder="1" applyAlignment="1">
      <alignment horizontal="right" vertical="center" indent="1"/>
    </xf>
    <xf numFmtId="164" fontId="6" fillId="0" borderId="33" xfId="44" applyNumberFormat="1" applyFont="1" applyFill="1" applyBorder="1" applyAlignment="1">
      <alignment horizontal="right" vertical="center" indent="1"/>
    </xf>
    <xf numFmtId="164" fontId="6" fillId="36" borderId="33" xfId="44" applyNumberFormat="1" applyFont="1" applyFill="1" applyBorder="1" applyAlignment="1">
      <alignment horizontal="right" vertical="center" indent="1"/>
    </xf>
    <xf numFmtId="164" fontId="6" fillId="35" borderId="33" xfId="44" applyNumberFormat="1" applyFont="1" applyFill="1" applyBorder="1" applyAlignment="1">
      <alignment horizontal="right" vertical="center" indent="1"/>
    </xf>
    <xf numFmtId="3" fontId="6" fillId="37" borderId="33" xfId="44" applyNumberFormat="1" applyFont="1" applyFill="1" applyBorder="1" applyAlignment="1">
      <alignment horizontal="right" vertical="center" indent="1"/>
    </xf>
    <xf numFmtId="3" fontId="6" fillId="38" borderId="34" xfId="0" applyNumberFormat="1" applyFont="1" applyFill="1" applyBorder="1" applyAlignment="1">
      <alignment horizontal="right" vertical="center" indent="1"/>
    </xf>
    <xf numFmtId="9" fontId="6" fillId="35" borderId="33" xfId="57" applyNumberFormat="1" applyFont="1" applyFill="1" applyBorder="1" applyAlignment="1">
      <alignment horizontal="right"/>
    </xf>
    <xf numFmtId="9" fontId="6" fillId="0" borderId="33" xfId="57" applyNumberFormat="1" applyFont="1" applyBorder="1" applyAlignment="1">
      <alignment horizontal="right"/>
    </xf>
    <xf numFmtId="9" fontId="6" fillId="37" borderId="33" xfId="57" applyNumberFormat="1" applyFont="1" applyFill="1" applyBorder="1" applyAlignment="1">
      <alignment horizontal="right"/>
    </xf>
    <xf numFmtId="165" fontId="6" fillId="35" borderId="33" xfId="44" applyNumberFormat="1" applyFont="1" applyFill="1" applyBorder="1" applyAlignment="1">
      <alignment horizontal="center"/>
    </xf>
    <xf numFmtId="5" fontId="6" fillId="0" borderId="33" xfId="44" applyNumberFormat="1" applyFont="1" applyBorder="1" applyAlignment="1">
      <alignment horizontal="center"/>
    </xf>
    <xf numFmtId="165" fontId="6" fillId="35" borderId="35" xfId="44" applyNumberFormat="1" applyFont="1" applyFill="1" applyBorder="1" applyAlignment="1">
      <alignment horizontal="right" vertical="center" indent="1"/>
    </xf>
    <xf numFmtId="166" fontId="6" fillId="35" borderId="33" xfId="57" applyNumberFormat="1" applyFont="1" applyFill="1" applyBorder="1" applyAlignment="1">
      <alignment horizontal="right"/>
    </xf>
    <xf numFmtId="166" fontId="6" fillId="0" borderId="33" xfId="57" applyNumberFormat="1" applyFont="1" applyBorder="1" applyAlignment="1">
      <alignment horizontal="right"/>
    </xf>
    <xf numFmtId="0" fontId="10" fillId="0" borderId="36" xfId="0" applyFont="1" applyBorder="1" applyAlignment="1">
      <alignment/>
    </xf>
    <xf numFmtId="0" fontId="11" fillId="0" borderId="27" xfId="0" applyFont="1" applyFill="1" applyBorder="1" applyAlignment="1">
      <alignment horizontal="center"/>
    </xf>
    <xf numFmtId="164" fontId="12" fillId="35" borderId="26" xfId="44" applyNumberFormat="1" applyFont="1" applyFill="1" applyBorder="1" applyAlignment="1">
      <alignment horizontal="right" vertical="center" indent="1"/>
    </xf>
    <xf numFmtId="164" fontId="11" fillId="0" borderId="27" xfId="44" applyNumberFormat="1" applyFont="1" applyFill="1" applyBorder="1" applyAlignment="1">
      <alignment horizontal="right" vertical="center" indent="1"/>
    </xf>
    <xf numFmtId="164" fontId="11" fillId="36" borderId="27" xfId="44" applyNumberFormat="1" applyFont="1" applyFill="1" applyBorder="1" applyAlignment="1">
      <alignment horizontal="right" vertical="center" indent="1"/>
    </xf>
    <xf numFmtId="164" fontId="11" fillId="35" borderId="27" xfId="44" applyNumberFormat="1" applyFont="1" applyFill="1" applyBorder="1" applyAlignment="1">
      <alignment horizontal="right" vertical="center" indent="1"/>
    </xf>
    <xf numFmtId="3" fontId="11" fillId="37" borderId="27" xfId="44" applyNumberFormat="1" applyFont="1" applyFill="1" applyBorder="1" applyAlignment="1">
      <alignment horizontal="right" vertical="center" indent="1"/>
    </xf>
    <xf numFmtId="3" fontId="11" fillId="38" borderId="26" xfId="44" applyNumberFormat="1" applyFont="1" applyFill="1" applyBorder="1" applyAlignment="1">
      <alignment horizontal="left" vertical="center"/>
    </xf>
    <xf numFmtId="9" fontId="11" fillId="35" borderId="27" xfId="57" applyNumberFormat="1" applyFont="1" applyFill="1" applyBorder="1" applyAlignment="1">
      <alignment horizontal="right"/>
    </xf>
    <xf numFmtId="9" fontId="11" fillId="0" borderId="27" xfId="57" applyNumberFormat="1" applyFont="1" applyBorder="1" applyAlignment="1">
      <alignment horizontal="right"/>
    </xf>
    <xf numFmtId="9" fontId="11" fillId="37" borderId="27" xfId="57" applyNumberFormat="1" applyFont="1" applyFill="1" applyBorder="1" applyAlignment="1">
      <alignment horizontal="right"/>
    </xf>
    <xf numFmtId="165" fontId="11" fillId="35" borderId="37" xfId="44" applyNumberFormat="1" applyFont="1" applyFill="1" applyBorder="1" applyAlignment="1">
      <alignment horizontal="center"/>
    </xf>
    <xf numFmtId="166" fontId="11" fillId="0" borderId="27" xfId="44" applyNumberFormat="1" applyFont="1" applyBorder="1" applyAlignment="1">
      <alignment horizontal="center"/>
    </xf>
    <xf numFmtId="165" fontId="11" fillId="35" borderId="38" xfId="44" applyNumberFormat="1" applyFont="1" applyFill="1" applyBorder="1" applyAlignment="1">
      <alignment horizontal="right" indent="1"/>
    </xf>
    <xf numFmtId="0" fontId="6" fillId="0" borderId="33" xfId="0" applyFont="1" applyFill="1" applyBorder="1" applyAlignment="1">
      <alignment horizontal="left" indent="1"/>
    </xf>
    <xf numFmtId="0" fontId="6" fillId="0" borderId="39" xfId="0" applyFont="1" applyBorder="1" applyAlignment="1">
      <alignment/>
    </xf>
    <xf numFmtId="0" fontId="6" fillId="0" borderId="37" xfId="0" applyFont="1" applyFill="1" applyBorder="1" applyAlignment="1">
      <alignment horizontal="left" indent="1"/>
    </xf>
    <xf numFmtId="0" fontId="6" fillId="0" borderId="40" xfId="0" applyFont="1" applyBorder="1" applyAlignment="1">
      <alignment/>
    </xf>
    <xf numFmtId="0" fontId="6" fillId="0" borderId="41" xfId="0" applyFont="1" applyFill="1" applyBorder="1" applyAlignment="1">
      <alignment horizontal="left" indent="1"/>
    </xf>
    <xf numFmtId="164" fontId="9" fillId="35" borderId="42" xfId="44" applyNumberFormat="1" applyFont="1" applyFill="1" applyBorder="1" applyAlignment="1">
      <alignment horizontal="right" vertical="center" indent="1"/>
    </xf>
    <xf numFmtId="164" fontId="6" fillId="0" borderId="41" xfId="44" applyNumberFormat="1" applyFont="1" applyFill="1" applyBorder="1" applyAlignment="1">
      <alignment horizontal="right" vertical="center" indent="1"/>
    </xf>
    <xf numFmtId="164" fontId="6" fillId="36" borderId="41" xfId="44" applyNumberFormat="1" applyFont="1" applyFill="1" applyBorder="1" applyAlignment="1">
      <alignment horizontal="right" vertical="center" indent="1"/>
    </xf>
    <xf numFmtId="164" fontId="6" fillId="35" borderId="41" xfId="44" applyNumberFormat="1" applyFont="1" applyFill="1" applyBorder="1" applyAlignment="1">
      <alignment horizontal="right" vertical="center" indent="1"/>
    </xf>
    <xf numFmtId="3" fontId="6" fillId="37" borderId="41" xfId="44" applyNumberFormat="1" applyFont="1" applyFill="1" applyBorder="1" applyAlignment="1">
      <alignment horizontal="right" vertical="center" indent="1"/>
    </xf>
    <xf numFmtId="3" fontId="6" fillId="38" borderId="42" xfId="0" applyNumberFormat="1" applyFont="1" applyFill="1" applyBorder="1" applyAlignment="1">
      <alignment horizontal="right" vertical="center" indent="1"/>
    </xf>
    <xf numFmtId="9" fontId="6" fillId="35" borderId="41" xfId="57" applyNumberFormat="1" applyFont="1" applyFill="1" applyBorder="1" applyAlignment="1">
      <alignment horizontal="right"/>
    </xf>
    <xf numFmtId="9" fontId="6" fillId="0" borderId="41" xfId="57" applyNumberFormat="1" applyFont="1" applyBorder="1" applyAlignment="1">
      <alignment horizontal="right"/>
    </xf>
    <xf numFmtId="9" fontId="6" fillId="37" borderId="41" xfId="57" applyNumberFormat="1" applyFont="1" applyFill="1" applyBorder="1" applyAlignment="1">
      <alignment horizontal="right"/>
    </xf>
    <xf numFmtId="165" fontId="6" fillId="35" borderId="41" xfId="44" applyNumberFormat="1" applyFont="1" applyFill="1" applyBorder="1" applyAlignment="1">
      <alignment horizontal="center"/>
    </xf>
    <xf numFmtId="5" fontId="6" fillId="0" borderId="41" xfId="44" applyNumberFormat="1" applyFont="1" applyBorder="1" applyAlignment="1">
      <alignment horizontal="center"/>
    </xf>
    <xf numFmtId="165" fontId="6" fillId="35" borderId="43" xfId="44" applyNumberFormat="1" applyFont="1" applyFill="1" applyBorder="1" applyAlignment="1">
      <alignment horizontal="right" vertical="center" indent="1"/>
    </xf>
    <xf numFmtId="0" fontId="6" fillId="0" borderId="0" xfId="0" applyFont="1" applyFill="1" applyBorder="1" applyAlignment="1">
      <alignment/>
    </xf>
    <xf numFmtId="164" fontId="0" fillId="0" borderId="0" xfId="0" applyNumberFormat="1" applyAlignment="1">
      <alignment/>
    </xf>
    <xf numFmtId="0" fontId="5" fillId="0" borderId="0" xfId="0" applyFont="1" applyFill="1" applyAlignment="1">
      <alignment/>
    </xf>
    <xf numFmtId="164" fontId="6" fillId="0" borderId="0" xfId="0" applyNumberFormat="1" applyFont="1" applyAlignment="1">
      <alignment/>
    </xf>
    <xf numFmtId="0" fontId="6" fillId="0" borderId="0" xfId="0" applyFont="1" applyAlignment="1">
      <alignment/>
    </xf>
    <xf numFmtId="0" fontId="13" fillId="0" borderId="0" xfId="0" applyFont="1" applyAlignment="1">
      <alignment/>
    </xf>
    <xf numFmtId="0" fontId="11" fillId="0" borderId="44" xfId="0" applyFont="1" applyBorder="1" applyAlignment="1">
      <alignment horizontal="left" vertical="center" indent="1"/>
    </xf>
    <xf numFmtId="0" fontId="0" fillId="0" borderId="45" xfId="0" applyBorder="1" applyAlignment="1">
      <alignment horizontal="left" vertical="center" indent="1"/>
    </xf>
    <xf numFmtId="0" fontId="0" fillId="0" borderId="46" xfId="0" applyBorder="1" applyAlignment="1">
      <alignment horizontal="left" vertical="center" indent="1"/>
    </xf>
    <xf numFmtId="0" fontId="6" fillId="0" borderId="47" xfId="0" applyFont="1" applyBorder="1" applyAlignment="1">
      <alignment/>
    </xf>
    <xf numFmtId="2" fontId="5" fillId="0" borderId="10" xfId="0" applyNumberFormat="1" applyFont="1" applyBorder="1" applyAlignment="1">
      <alignment horizontal="center" wrapText="1"/>
    </xf>
    <xf numFmtId="2" fontId="5" fillId="35" borderId="10" xfId="0" applyNumberFormat="1" applyFont="1" applyFill="1" applyBorder="1" applyAlignment="1">
      <alignment horizontal="center" wrapText="1"/>
    </xf>
    <xf numFmtId="167" fontId="6" fillId="0" borderId="0" xfId="42" applyNumberFormat="1" applyFont="1" applyAlignment="1">
      <alignment horizontal="left"/>
    </xf>
    <xf numFmtId="167" fontId="6" fillId="0" borderId="48" xfId="42" applyNumberFormat="1" applyFont="1" applyBorder="1" applyAlignment="1">
      <alignment horizontal="center"/>
    </xf>
    <xf numFmtId="168" fontId="6" fillId="0" borderId="0" xfId="42" applyNumberFormat="1" applyFont="1" applyAlignment="1">
      <alignment horizontal="center"/>
    </xf>
    <xf numFmtId="167" fontId="6" fillId="0" borderId="0" xfId="42" applyNumberFormat="1" applyFont="1" applyBorder="1" applyAlignment="1">
      <alignment horizontal="center"/>
    </xf>
    <xf numFmtId="167" fontId="6" fillId="0" borderId="21" xfId="42" applyNumberFormat="1" applyFont="1" applyBorder="1" applyAlignment="1">
      <alignment horizontal="left"/>
    </xf>
    <xf numFmtId="167" fontId="6" fillId="0" borderId="21" xfId="42" applyNumberFormat="1" applyFont="1" applyBorder="1" applyAlignment="1">
      <alignment horizontal="center"/>
    </xf>
    <xf numFmtId="0" fontId="0" fillId="0" borderId="21" xfId="0" applyBorder="1" applyAlignment="1">
      <alignment/>
    </xf>
    <xf numFmtId="167" fontId="6" fillId="0" borderId="0" xfId="42" applyNumberFormat="1" applyFont="1" applyBorder="1" applyAlignment="1">
      <alignment horizontal="left"/>
    </xf>
    <xf numFmtId="167" fontId="6" fillId="0" borderId="47" xfId="42" applyNumberFormat="1" applyFont="1" applyBorder="1" applyAlignment="1">
      <alignment horizontal="center"/>
    </xf>
    <xf numFmtId="168" fontId="6" fillId="0" borderId="47" xfId="42" applyNumberFormat="1" applyFont="1" applyBorder="1" applyAlignment="1">
      <alignment horizontal="center"/>
    </xf>
    <xf numFmtId="168" fontId="6" fillId="0" borderId="0" xfId="42" applyNumberFormat="1" applyFont="1" applyBorder="1" applyAlignment="1">
      <alignment horizontal="center"/>
    </xf>
    <xf numFmtId="167" fontId="16" fillId="0" borderId="0" xfId="42" applyNumberFormat="1" applyFont="1" applyAlignment="1">
      <alignment horizontal="left"/>
    </xf>
    <xf numFmtId="167" fontId="16" fillId="0" borderId="0" xfId="42" applyNumberFormat="1" applyFont="1" applyAlignment="1">
      <alignment horizontal="center"/>
    </xf>
    <xf numFmtId="168" fontId="16" fillId="0" borderId="0" xfId="42" applyNumberFormat="1" applyFont="1" applyAlignment="1">
      <alignment horizontal="center"/>
    </xf>
    <xf numFmtId="167" fontId="6" fillId="0" borderId="0" xfId="42" applyNumberFormat="1" applyFont="1" applyAlignment="1">
      <alignment horizontal="center"/>
    </xf>
    <xf numFmtId="0" fontId="6" fillId="0" borderId="49" xfId="0" applyFont="1" applyBorder="1" applyAlignment="1">
      <alignment/>
    </xf>
    <xf numFmtId="2" fontId="5" fillId="0" borderId="50" xfId="0" applyNumberFormat="1" applyFont="1" applyBorder="1" applyAlignment="1">
      <alignment horizontal="center" wrapText="1"/>
    </xf>
    <xf numFmtId="2" fontId="5" fillId="0" borderId="51" xfId="0" applyNumberFormat="1" applyFont="1" applyBorder="1" applyAlignment="1">
      <alignment horizontal="center" wrapText="1"/>
    </xf>
    <xf numFmtId="2" fontId="5" fillId="35" borderId="52" xfId="0" applyNumberFormat="1" applyFont="1" applyFill="1" applyBorder="1" applyAlignment="1">
      <alignment horizontal="center" wrapText="1"/>
    </xf>
    <xf numFmtId="2" fontId="5" fillId="35" borderId="53" xfId="0" applyNumberFormat="1" applyFont="1" applyFill="1" applyBorder="1" applyAlignment="1">
      <alignment horizontal="center" wrapText="1"/>
    </xf>
    <xf numFmtId="2" fontId="5" fillId="35" borderId="54" xfId="0" applyNumberFormat="1" applyFont="1" applyFill="1" applyBorder="1" applyAlignment="1">
      <alignment horizontal="center" wrapText="1"/>
    </xf>
    <xf numFmtId="2" fontId="5" fillId="35" borderId="55" xfId="0" applyNumberFormat="1" applyFont="1" applyFill="1" applyBorder="1" applyAlignment="1">
      <alignment horizontal="center" wrapText="1"/>
    </xf>
    <xf numFmtId="0" fontId="8" fillId="0" borderId="56" xfId="0" applyFont="1" applyBorder="1" applyAlignment="1">
      <alignment/>
    </xf>
    <xf numFmtId="167" fontId="6" fillId="0" borderId="57" xfId="42" applyNumberFormat="1" applyFont="1" applyFill="1" applyBorder="1" applyAlignment="1">
      <alignment horizontal="center"/>
    </xf>
    <xf numFmtId="167" fontId="6" fillId="0" borderId="48" xfId="42" applyNumberFormat="1" applyFont="1" applyFill="1" applyBorder="1" applyAlignment="1">
      <alignment horizontal="center"/>
    </xf>
    <xf numFmtId="167" fontId="6" fillId="0" borderId="58" xfId="42" applyNumberFormat="1" applyFont="1" applyFill="1" applyBorder="1" applyAlignment="1">
      <alignment horizontal="center"/>
    </xf>
    <xf numFmtId="9" fontId="6" fillId="0" borderId="57" xfId="57" applyFont="1" applyBorder="1" applyAlignment="1">
      <alignment horizontal="center"/>
    </xf>
    <xf numFmtId="9" fontId="6" fillId="0" borderId="48" xfId="57" applyFont="1" applyBorder="1" applyAlignment="1">
      <alignment horizontal="center"/>
    </xf>
    <xf numFmtId="9" fontId="6" fillId="0" borderId="58" xfId="57" applyFont="1" applyBorder="1" applyAlignment="1">
      <alignment horizontal="center"/>
    </xf>
    <xf numFmtId="0" fontId="8" fillId="0" borderId="59" xfId="0" applyFont="1" applyFill="1" applyBorder="1" applyAlignment="1">
      <alignment/>
    </xf>
    <xf numFmtId="167" fontId="6" fillId="0" borderId="22" xfId="42" applyNumberFormat="1" applyFont="1" applyFill="1" applyBorder="1" applyAlignment="1">
      <alignment horizontal="center"/>
    </xf>
    <xf numFmtId="167" fontId="6" fillId="0" borderId="0" xfId="42" applyNumberFormat="1" applyFont="1" applyFill="1" applyBorder="1" applyAlignment="1">
      <alignment horizontal="center"/>
    </xf>
    <xf numFmtId="167" fontId="6" fillId="0" borderId="60" xfId="42" applyNumberFormat="1" applyFont="1" applyFill="1" applyBorder="1" applyAlignment="1">
      <alignment horizontal="center"/>
    </xf>
    <xf numFmtId="9" fontId="6" fillId="0" borderId="22" xfId="57" applyFont="1" applyBorder="1" applyAlignment="1">
      <alignment horizontal="center"/>
    </xf>
    <xf numFmtId="9" fontId="6" fillId="0" borderId="0" xfId="57" applyFont="1" applyBorder="1" applyAlignment="1">
      <alignment horizontal="center"/>
    </xf>
    <xf numFmtId="9" fontId="6" fillId="0" borderId="60" xfId="57" applyFont="1" applyBorder="1" applyAlignment="1">
      <alignment horizontal="center"/>
    </xf>
    <xf numFmtId="0" fontId="8" fillId="0" borderId="61" xfId="0" applyFont="1" applyFill="1" applyBorder="1" applyAlignment="1">
      <alignment/>
    </xf>
    <xf numFmtId="167" fontId="6" fillId="0" borderId="62" xfId="42" applyNumberFormat="1" applyFont="1" applyFill="1" applyBorder="1" applyAlignment="1">
      <alignment horizontal="center"/>
    </xf>
    <xf numFmtId="167" fontId="6" fillId="0" borderId="10" xfId="42" applyNumberFormat="1" applyFont="1" applyFill="1" applyBorder="1" applyAlignment="1">
      <alignment horizontal="center"/>
    </xf>
    <xf numFmtId="167" fontId="6" fillId="0" borderId="63" xfId="42" applyNumberFormat="1" applyFont="1" applyFill="1" applyBorder="1" applyAlignment="1">
      <alignment horizontal="center"/>
    </xf>
    <xf numFmtId="0" fontId="8" fillId="0" borderId="64" xfId="0" applyFont="1" applyBorder="1" applyAlignment="1">
      <alignment/>
    </xf>
    <xf numFmtId="0" fontId="8" fillId="0" borderId="65" xfId="0" applyFont="1" applyFill="1" applyBorder="1" applyAlignment="1">
      <alignment/>
    </xf>
    <xf numFmtId="0" fontId="8" fillId="0" borderId="66" xfId="0" applyFont="1" applyFill="1" applyBorder="1" applyAlignment="1">
      <alignment/>
    </xf>
    <xf numFmtId="9" fontId="6" fillId="0" borderId="62" xfId="57" applyFont="1" applyBorder="1" applyAlignment="1">
      <alignment horizontal="center"/>
    </xf>
    <xf numFmtId="9" fontId="6" fillId="0" borderId="10" xfId="57" applyFont="1" applyBorder="1" applyAlignment="1">
      <alignment horizontal="center"/>
    </xf>
    <xf numFmtId="9" fontId="6" fillId="0" borderId="63" xfId="57" applyFont="1" applyBorder="1" applyAlignment="1">
      <alignment horizontal="center"/>
    </xf>
    <xf numFmtId="167" fontId="17" fillId="0" borderId="67" xfId="42" applyNumberFormat="1" applyFont="1" applyFill="1" applyBorder="1" applyAlignment="1">
      <alignment horizontal="center"/>
    </xf>
    <xf numFmtId="9" fontId="17" fillId="0" borderId="34" xfId="57" applyFont="1" applyBorder="1" applyAlignment="1">
      <alignment horizontal="center"/>
    </xf>
    <xf numFmtId="9" fontId="17" fillId="0" borderId="50" xfId="57" applyFont="1" applyBorder="1" applyAlignment="1">
      <alignment horizontal="center"/>
    </xf>
    <xf numFmtId="9" fontId="17" fillId="0" borderId="51" xfId="57" applyFont="1" applyBorder="1" applyAlignment="1">
      <alignment horizontal="center"/>
    </xf>
    <xf numFmtId="0" fontId="6" fillId="0" borderId="0" xfId="0" applyFont="1" applyAlignment="1">
      <alignment horizontal="right"/>
    </xf>
    <xf numFmtId="10" fontId="6" fillId="0" borderId="33" xfId="57" applyNumberFormat="1" applyFont="1" applyBorder="1" applyAlignment="1">
      <alignment horizontal="center"/>
    </xf>
    <xf numFmtId="0" fontId="5" fillId="0" borderId="0" xfId="0" applyFont="1" applyBorder="1" applyAlignment="1">
      <alignment horizontal="center"/>
    </xf>
    <xf numFmtId="0" fontId="5" fillId="0" borderId="62" xfId="0" applyFont="1" applyBorder="1" applyAlignment="1">
      <alignment horizontal="center"/>
    </xf>
    <xf numFmtId="3" fontId="0" fillId="0" borderId="0" xfId="0" applyNumberFormat="1" applyFill="1" applyBorder="1" applyAlignment="1">
      <alignment/>
    </xf>
    <xf numFmtId="3" fontId="0" fillId="39" borderId="0" xfId="0" applyNumberFormat="1" applyFill="1" applyBorder="1" applyAlignment="1">
      <alignment/>
    </xf>
    <xf numFmtId="0" fontId="51" fillId="0" borderId="0" xfId="0" applyFont="1" applyAlignment="1">
      <alignment/>
    </xf>
    <xf numFmtId="0" fontId="0" fillId="0" borderId="0" xfId="0" applyFill="1" applyAlignment="1">
      <alignment/>
    </xf>
    <xf numFmtId="0" fontId="0" fillId="0" borderId="0" xfId="0" applyAlignment="1">
      <alignment horizontal="right"/>
    </xf>
    <xf numFmtId="0" fontId="0" fillId="0" borderId="0" xfId="0" applyFill="1" applyAlignment="1">
      <alignment horizontal="right"/>
    </xf>
    <xf numFmtId="0" fontId="0" fillId="0" borderId="0" xfId="0" applyFill="1" applyBorder="1" applyAlignment="1">
      <alignment horizontal="right"/>
    </xf>
    <xf numFmtId="169" fontId="0" fillId="0" borderId="0" xfId="0" applyNumberFormat="1" applyAlignment="1">
      <alignment/>
    </xf>
    <xf numFmtId="164" fontId="0" fillId="0" borderId="10" xfId="0" applyNumberFormat="1" applyBorder="1" applyAlignment="1">
      <alignment/>
    </xf>
    <xf numFmtId="164" fontId="0" fillId="0" borderId="18" xfId="0" applyNumberFormat="1" applyBorder="1" applyAlignment="1">
      <alignment/>
    </xf>
    <xf numFmtId="9" fontId="0" fillId="0" borderId="0" xfId="57" applyNumberFormat="1" applyFont="1" applyAlignment="1">
      <alignment/>
    </xf>
    <xf numFmtId="0" fontId="51" fillId="0" borderId="0" xfId="0" applyFont="1" applyAlignment="1">
      <alignment vertical="center"/>
    </xf>
    <xf numFmtId="0" fontId="10" fillId="0" borderId="0" xfId="0" applyFont="1" applyBorder="1" applyAlignment="1">
      <alignment vertical="center" wrapText="1"/>
    </xf>
    <xf numFmtId="3" fontId="0" fillId="0" borderId="0" xfId="0" applyNumberFormat="1" applyBorder="1" applyAlignment="1">
      <alignment/>
    </xf>
    <xf numFmtId="166" fontId="0" fillId="39" borderId="0" xfId="57" applyNumberFormat="1" applyFont="1" applyFill="1" applyBorder="1" applyAlignment="1">
      <alignment/>
    </xf>
    <xf numFmtId="166" fontId="0" fillId="0" borderId="0" xfId="57" applyNumberFormat="1" applyFont="1" applyFill="1" applyBorder="1" applyAlignment="1">
      <alignment/>
    </xf>
    <xf numFmtId="3" fontId="0" fillId="40" borderId="0" xfId="0" applyNumberFormat="1" applyFill="1" applyBorder="1" applyAlignment="1">
      <alignment/>
    </xf>
    <xf numFmtId="3" fontId="0" fillId="41" borderId="16" xfId="0" applyNumberFormat="1" applyFill="1" applyBorder="1" applyAlignment="1">
      <alignment/>
    </xf>
    <xf numFmtId="3" fontId="0" fillId="41" borderId="14" xfId="0" applyNumberFormat="1" applyFill="1" applyBorder="1" applyAlignment="1">
      <alignment/>
    </xf>
    <xf numFmtId="3" fontId="0" fillId="41" borderId="0" xfId="0" applyNumberFormat="1" applyFill="1" applyBorder="1" applyAlignment="1">
      <alignment/>
    </xf>
    <xf numFmtId="3" fontId="0" fillId="4" borderId="68" xfId="0" applyNumberFormat="1" applyFill="1" applyBorder="1" applyAlignment="1">
      <alignment/>
    </xf>
    <xf numFmtId="2" fontId="48" fillId="41" borderId="13" xfId="0" applyNumberFormat="1" applyFont="1" applyFill="1" applyBorder="1" applyAlignment="1">
      <alignment/>
    </xf>
    <xf numFmtId="2" fontId="48" fillId="4" borderId="16" xfId="0" applyNumberFormat="1" applyFont="1" applyFill="1" applyBorder="1" applyAlignment="1">
      <alignment/>
    </xf>
    <xf numFmtId="166" fontId="0" fillId="4" borderId="16" xfId="57" applyNumberFormat="1" applyFont="1" applyFill="1" applyBorder="1" applyAlignment="1">
      <alignment/>
    </xf>
    <xf numFmtId="2" fontId="48" fillId="4" borderId="68" xfId="0" applyNumberFormat="1" applyFont="1" applyFill="1" applyBorder="1" applyAlignment="1">
      <alignment/>
    </xf>
    <xf numFmtId="2" fontId="48" fillId="41" borderId="12" xfId="0" applyNumberFormat="1" applyFont="1" applyFill="1" applyBorder="1" applyAlignment="1">
      <alignment horizontal="right" wrapText="1"/>
    </xf>
    <xf numFmtId="3" fontId="0" fillId="0" borderId="17" xfId="0" applyNumberFormat="1" applyFill="1" applyBorder="1" applyAlignment="1">
      <alignment/>
    </xf>
    <xf numFmtId="3" fontId="0" fillId="0" borderId="19" xfId="0" applyNumberFormat="1" applyFill="1" applyBorder="1" applyAlignment="1">
      <alignment/>
    </xf>
    <xf numFmtId="2" fontId="48" fillId="2" borderId="68" xfId="0" applyNumberFormat="1" applyFont="1" applyFill="1" applyBorder="1" applyAlignment="1">
      <alignment/>
    </xf>
    <xf numFmtId="3" fontId="0" fillId="2" borderId="68" xfId="0" applyNumberFormat="1" applyFill="1" applyBorder="1" applyAlignment="1">
      <alignment/>
    </xf>
    <xf numFmtId="2" fontId="48" fillId="2" borderId="16" xfId="0" applyNumberFormat="1" applyFont="1" applyFill="1" applyBorder="1" applyAlignment="1">
      <alignment/>
    </xf>
    <xf numFmtId="166" fontId="0" fillId="2" borderId="16" xfId="57" applyNumberFormat="1" applyFont="1" applyFill="1" applyBorder="1" applyAlignment="1">
      <alignment/>
    </xf>
    <xf numFmtId="2" fontId="48" fillId="3" borderId="68" xfId="0" applyNumberFormat="1" applyFont="1" applyFill="1" applyBorder="1" applyAlignment="1">
      <alignment/>
    </xf>
    <xf numFmtId="3" fontId="0" fillId="3" borderId="68" xfId="0" applyNumberFormat="1" applyFill="1" applyBorder="1" applyAlignment="1">
      <alignment/>
    </xf>
    <xf numFmtId="2" fontId="48" fillId="3" borderId="16" xfId="0" applyNumberFormat="1" applyFont="1" applyFill="1" applyBorder="1" applyAlignment="1">
      <alignment/>
    </xf>
    <xf numFmtId="166" fontId="0" fillId="3" borderId="16" xfId="57" applyNumberFormat="1" applyFont="1" applyFill="1" applyBorder="1" applyAlignment="1">
      <alignment/>
    </xf>
    <xf numFmtId="0" fontId="50" fillId="33" borderId="0" xfId="0" applyFont="1" applyFill="1" applyAlignment="1">
      <alignment horizontal="center"/>
    </xf>
    <xf numFmtId="0" fontId="50" fillId="34" borderId="16" xfId="0" applyFont="1" applyFill="1" applyBorder="1" applyAlignment="1">
      <alignment horizontal="center"/>
    </xf>
    <xf numFmtId="0" fontId="50" fillId="21" borderId="0" xfId="0" applyFont="1" applyFill="1" applyAlignment="1">
      <alignment horizontal="center"/>
    </xf>
    <xf numFmtId="0" fontId="0" fillId="42" borderId="19" xfId="0" applyFill="1" applyBorder="1" applyAlignment="1">
      <alignment horizontal="right"/>
    </xf>
    <xf numFmtId="0" fontId="0" fillId="42" borderId="0" xfId="0" applyFill="1" applyBorder="1" applyAlignment="1">
      <alignment horizontal="right"/>
    </xf>
    <xf numFmtId="0" fontId="50" fillId="34" borderId="0" xfId="0" applyFont="1" applyFill="1" applyAlignment="1">
      <alignment horizontal="center"/>
    </xf>
    <xf numFmtId="0" fontId="10" fillId="0" borderId="69" xfId="0" applyFont="1" applyBorder="1" applyAlignment="1">
      <alignment horizontal="left" vertical="top" wrapText="1"/>
    </xf>
    <xf numFmtId="0" fontId="10" fillId="0" borderId="70" xfId="0" applyFont="1" applyBorder="1" applyAlignment="1">
      <alignment horizontal="left" vertical="top" wrapText="1"/>
    </xf>
    <xf numFmtId="0" fontId="10" fillId="0" borderId="71" xfId="0" applyFont="1" applyBorder="1" applyAlignment="1">
      <alignment horizontal="left" vertical="top" wrapText="1"/>
    </xf>
    <xf numFmtId="0" fontId="10" fillId="0" borderId="69" xfId="0" applyFont="1" applyBorder="1" applyAlignment="1">
      <alignment horizontal="left" vertical="center" wrapText="1" indent="1"/>
    </xf>
    <xf numFmtId="0" fontId="10" fillId="0" borderId="70" xfId="0" applyFont="1" applyBorder="1" applyAlignment="1">
      <alignment horizontal="left" vertical="center" wrapText="1" indent="1"/>
    </xf>
    <xf numFmtId="0" fontId="10" fillId="0" borderId="72" xfId="0" applyFont="1" applyBorder="1" applyAlignment="1">
      <alignment horizontal="left" vertical="center" wrapText="1" indent="1"/>
    </xf>
    <xf numFmtId="0" fontId="5" fillId="0" borderId="73" xfId="0" applyFont="1" applyBorder="1" applyAlignment="1">
      <alignment horizontal="center"/>
    </xf>
    <xf numFmtId="0" fontId="5" fillId="0" borderId="74" xfId="0" applyFont="1" applyBorder="1" applyAlignment="1">
      <alignment horizontal="center"/>
    </xf>
    <xf numFmtId="0" fontId="5" fillId="0" borderId="0" xfId="0" applyFont="1" applyBorder="1" applyAlignment="1">
      <alignment horizontal="center"/>
    </xf>
    <xf numFmtId="0" fontId="5" fillId="0" borderId="60" xfId="0" applyFont="1" applyBorder="1" applyAlignment="1">
      <alignment horizontal="center"/>
    </xf>
    <xf numFmtId="0" fontId="5" fillId="0" borderId="10" xfId="0" applyFont="1" applyBorder="1" applyAlignment="1">
      <alignment horizontal="center"/>
    </xf>
    <xf numFmtId="0" fontId="5" fillId="0" borderId="63" xfId="0" applyFont="1" applyBorder="1" applyAlignment="1">
      <alignment horizontal="center"/>
    </xf>
    <xf numFmtId="0" fontId="5" fillId="35" borderId="75" xfId="0" applyFont="1" applyFill="1" applyBorder="1" applyAlignment="1">
      <alignment horizontal="center" wrapText="1"/>
    </xf>
    <xf numFmtId="0" fontId="5" fillId="35" borderId="76" xfId="0" applyFont="1" applyFill="1" applyBorder="1" applyAlignment="1">
      <alignment horizontal="center" wrapText="1"/>
    </xf>
    <xf numFmtId="0" fontId="5" fillId="35" borderId="77" xfId="0" applyFont="1" applyFill="1" applyBorder="1" applyAlignment="1">
      <alignment horizontal="center" wrapText="1"/>
    </xf>
    <xf numFmtId="0" fontId="5" fillId="0" borderId="62" xfId="0" applyFont="1" applyBorder="1" applyAlignment="1">
      <alignment horizontal="center"/>
    </xf>
    <xf numFmtId="0" fontId="10" fillId="0" borderId="72" xfId="0" applyFont="1" applyBorder="1" applyAlignment="1">
      <alignment horizontal="left" vertical="top" wrapText="1"/>
    </xf>
    <xf numFmtId="0" fontId="5" fillId="35" borderId="78" xfId="0" applyFont="1" applyFill="1" applyBorder="1" applyAlignment="1">
      <alignment horizontal="center"/>
    </xf>
    <xf numFmtId="0" fontId="5" fillId="0" borderId="78" xfId="0" applyFont="1" applyBorder="1" applyAlignment="1">
      <alignment horizontal="center"/>
    </xf>
    <xf numFmtId="0" fontId="0" fillId="0" borderId="48" xfId="0" applyBorder="1" applyAlignment="1">
      <alignment horizontal="center" vertical="center" textRotation="60"/>
    </xf>
    <xf numFmtId="0" fontId="0" fillId="0" borderId="0" xfId="0" applyBorder="1" applyAlignment="1">
      <alignment horizontal="center" vertical="center" textRotation="60"/>
    </xf>
    <xf numFmtId="0" fontId="0" fillId="0" borderId="10" xfId="0" applyBorder="1" applyAlignment="1">
      <alignment horizontal="center" vertical="center" textRotation="60"/>
    </xf>
    <xf numFmtId="0" fontId="5" fillId="35" borderId="78" xfId="0" applyFont="1" applyFill="1" applyBorder="1" applyAlignment="1">
      <alignment horizontal="center" wrapText="1"/>
    </xf>
    <xf numFmtId="0" fontId="5" fillId="35" borderId="79" xfId="0" applyFont="1" applyFill="1" applyBorder="1" applyAlignment="1">
      <alignment horizontal="center" wrapText="1"/>
    </xf>
    <xf numFmtId="0" fontId="5" fillId="35" borderId="80" xfId="0" applyFont="1" applyFill="1" applyBorder="1" applyAlignment="1">
      <alignment horizontal="center" wrapText="1"/>
    </xf>
    <xf numFmtId="0" fontId="0" fillId="0" borderId="70" xfId="0" applyBorder="1" applyAlignment="1">
      <alignment horizontal="left" vertical="center" wrapText="1" indent="1"/>
    </xf>
    <xf numFmtId="0" fontId="0" fillId="0" borderId="72" xfId="0" applyBorder="1" applyAlignment="1">
      <alignment horizontal="left" vertical="center" wrapText="1" indent="1"/>
    </xf>
    <xf numFmtId="0" fontId="17" fillId="0" borderId="50" xfId="0" applyFont="1" applyBorder="1" applyAlignment="1">
      <alignment horizontal="center"/>
    </xf>
    <xf numFmtId="0" fontId="17" fillId="0" borderId="51"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AB59"/>
  <sheetViews>
    <sheetView tabSelected="1" zoomScale="85" zoomScaleNormal="85" zoomScalePageLayoutView="0" workbookViewId="0" topLeftCell="A1">
      <pane xSplit="2" ySplit="3" topLeftCell="C4" activePane="bottomRight" state="frozen"/>
      <selection pane="topLeft" activeCell="A46" sqref="A46:IV46"/>
      <selection pane="topRight" activeCell="A46" sqref="A46:IV46"/>
      <selection pane="bottomLeft" activeCell="A46" sqref="A46:IV46"/>
      <selection pane="bottomRight" activeCell="AB36" sqref="AB36"/>
    </sheetView>
  </sheetViews>
  <sheetFormatPr defaultColWidth="9.140625" defaultRowHeight="15"/>
  <cols>
    <col min="1" max="1" width="3.7109375" style="0" customWidth="1"/>
    <col min="2" max="2" width="4.140625" style="0" hidden="1" customWidth="1"/>
    <col min="3" max="3" width="28.8515625" style="0" bestFit="1" customWidth="1"/>
    <col min="4" max="10" width="10.28125" style="0" customWidth="1"/>
    <col min="11" max="11" width="2.7109375" style="0" customWidth="1"/>
    <col min="12" max="12" width="28.8515625" style="0" bestFit="1" customWidth="1"/>
    <col min="13" max="19" width="10.28125" style="0" customWidth="1"/>
    <col min="20" max="20" width="2.7109375" style="0" customWidth="1"/>
    <col min="21" max="21" width="28.8515625" style="0" bestFit="1" customWidth="1"/>
    <col min="22" max="28" width="10.28125" style="0" customWidth="1"/>
    <col min="29" max="29" width="2.7109375" style="0" customWidth="1"/>
  </cols>
  <sheetData>
    <row r="1" spans="3:21" ht="21" customHeight="1">
      <c r="C1" s="163" t="s">
        <v>113</v>
      </c>
      <c r="L1" s="163" t="s">
        <v>113</v>
      </c>
      <c r="U1" s="163" t="s">
        <v>113</v>
      </c>
    </row>
    <row r="2" spans="3:21" ht="15" customHeight="1">
      <c r="C2" s="163"/>
      <c r="L2" s="163"/>
      <c r="U2" s="163"/>
    </row>
    <row r="3" spans="4:27" ht="15" hidden="1">
      <c r="D3">
        <v>1</v>
      </c>
      <c r="E3">
        <v>2</v>
      </c>
      <c r="F3">
        <v>3</v>
      </c>
      <c r="G3">
        <v>4</v>
      </c>
      <c r="H3">
        <v>5</v>
      </c>
      <c r="I3">
        <v>6</v>
      </c>
      <c r="M3">
        <v>1</v>
      </c>
      <c r="N3">
        <v>2</v>
      </c>
      <c r="O3">
        <v>3</v>
      </c>
      <c r="P3">
        <v>4</v>
      </c>
      <c r="Q3">
        <v>5</v>
      </c>
      <c r="R3">
        <v>6</v>
      </c>
      <c r="V3">
        <v>1</v>
      </c>
      <c r="W3">
        <v>2</v>
      </c>
      <c r="X3">
        <v>3</v>
      </c>
      <c r="Y3">
        <v>4</v>
      </c>
      <c r="Z3">
        <v>5</v>
      </c>
      <c r="AA3">
        <v>6</v>
      </c>
    </row>
    <row r="4" spans="4:28" ht="19.5" thickBot="1">
      <c r="D4" s="197" t="s">
        <v>7</v>
      </c>
      <c r="E4" s="197"/>
      <c r="F4" s="197"/>
      <c r="G4" s="197"/>
      <c r="H4" s="197"/>
      <c r="I4" s="197"/>
      <c r="J4" s="197"/>
      <c r="M4" s="198" t="s">
        <v>13</v>
      </c>
      <c r="N4" s="198"/>
      <c r="O4" s="198"/>
      <c r="P4" s="198"/>
      <c r="Q4" s="198"/>
      <c r="R4" s="198"/>
      <c r="S4" s="198"/>
      <c r="V4" s="199" t="s">
        <v>14</v>
      </c>
      <c r="W4" s="199"/>
      <c r="X4" s="199"/>
      <c r="Y4" s="199"/>
      <c r="Z4" s="199"/>
      <c r="AA4" s="199"/>
      <c r="AB4" s="199"/>
    </row>
    <row r="5" spans="3:28" ht="30.75" thickTop="1">
      <c r="C5" s="18" t="s">
        <v>11</v>
      </c>
      <c r="D5" s="6" t="s">
        <v>0</v>
      </c>
      <c r="E5" s="6" t="s">
        <v>1</v>
      </c>
      <c r="F5" s="6" t="s">
        <v>2</v>
      </c>
      <c r="G5" s="6" t="s">
        <v>3</v>
      </c>
      <c r="H5" s="6" t="s">
        <v>4</v>
      </c>
      <c r="I5" s="7" t="s">
        <v>5</v>
      </c>
      <c r="J5" s="186" t="s">
        <v>114</v>
      </c>
      <c r="L5" s="19" t="s">
        <v>11</v>
      </c>
      <c r="M5" s="6" t="s">
        <v>0</v>
      </c>
      <c r="N5" s="6" t="s">
        <v>1</v>
      </c>
      <c r="O5" s="6" t="s">
        <v>2</v>
      </c>
      <c r="P5" s="6" t="s">
        <v>3</v>
      </c>
      <c r="Q5" s="6" t="s">
        <v>4</v>
      </c>
      <c r="R5" s="7" t="s">
        <v>5</v>
      </c>
      <c r="S5" s="186" t="s">
        <v>114</v>
      </c>
      <c r="U5" s="20" t="s">
        <v>11</v>
      </c>
      <c r="V5" s="6" t="s">
        <v>0</v>
      </c>
      <c r="W5" s="6" t="s">
        <v>1</v>
      </c>
      <c r="X5" s="6" t="s">
        <v>2</v>
      </c>
      <c r="Y5" s="6" t="s">
        <v>3</v>
      </c>
      <c r="Z5" s="6" t="s">
        <v>4</v>
      </c>
      <c r="AA5" s="7" t="s">
        <v>5</v>
      </c>
      <c r="AB5" s="186" t="s">
        <v>114</v>
      </c>
    </row>
    <row r="6" spans="2:28" ht="15">
      <c r="B6">
        <v>1</v>
      </c>
      <c r="C6" s="9" t="s">
        <v>0</v>
      </c>
      <c r="D6" s="177">
        <f ca="1">'Station-to-Station Summaries'!C5+OFFSET('Station-to-Station Summaries'!B4,D$3,$B6)</f>
        <v>0</v>
      </c>
      <c r="E6" s="162">
        <f ca="1">'Station-to-Station Summaries'!D5+OFFSET('Station-to-Station Summaries'!B4,E$3,$B6)</f>
        <v>681.3199999999999</v>
      </c>
      <c r="F6" s="161">
        <f ca="1">'Station-to-Station Summaries'!E5+OFFSET('Station-to-Station Summaries'!B4,F$3,$B6)</f>
        <v>96.14</v>
      </c>
      <c r="G6" s="161">
        <f ca="1">'Station-to-Station Summaries'!F5+OFFSET('Station-to-Station Summaries'!B4,G$3,$B6)</f>
        <v>567.36</v>
      </c>
      <c r="H6" s="161">
        <f ca="1">'Station-to-Station Summaries'!G5+OFFSET('Station-to-Station Summaries'!B4,H$3,$B6)</f>
        <v>13.88</v>
      </c>
      <c r="I6" s="161">
        <f ca="1">'Station-to-Station Summaries'!H5+OFFSET('Station-to-Station Summaries'!B4,I$3,$B6)</f>
        <v>8098.14</v>
      </c>
      <c r="J6" s="179">
        <f ca="1">SUM(OFFSET(D6,0,$B6-1):I6)</f>
        <v>9456.84</v>
      </c>
      <c r="L6" s="9" t="s">
        <v>0</v>
      </c>
      <c r="M6" s="177">
        <f ca="1">'Station-to-Station Summaries'!L5+OFFSET('Station-to-Station Summaries'!K4,M$3,$B6)</f>
        <v>0</v>
      </c>
      <c r="N6" s="162">
        <f ca="1">'Station-to-Station Summaries'!M5+OFFSET('Station-to-Station Summaries'!K4,N$3,$B6)</f>
        <v>219.82</v>
      </c>
      <c r="O6" s="161">
        <f ca="1">'Station-to-Station Summaries'!N5+OFFSET('Station-to-Station Summaries'!K4,O$3,$B6)</f>
        <v>681.86</v>
      </c>
      <c r="P6" s="161">
        <f ca="1">'Station-to-Station Summaries'!O5+OFFSET('Station-to-Station Summaries'!K4,P$3,$B6)</f>
        <v>1838.2</v>
      </c>
      <c r="Q6" s="161">
        <f ca="1">'Station-to-Station Summaries'!P5+OFFSET('Station-to-Station Summaries'!K4,Q$3,$B6)</f>
        <v>17.98</v>
      </c>
      <c r="R6" s="161">
        <f ca="1">'Station-to-Station Summaries'!Q5+OFFSET('Station-to-Station Summaries'!K4,R$3,$B6)</f>
        <v>9615.7</v>
      </c>
      <c r="S6" s="179">
        <f ca="1">SUM(OFFSET(M6,0,$B6-1):R6)</f>
        <v>12373.560000000001</v>
      </c>
      <c r="U6" s="9" t="s">
        <v>0</v>
      </c>
      <c r="V6" s="177">
        <f ca="1">'Station-to-Station Summaries'!U5+OFFSET('Station-to-Station Summaries'!T4,V$3,$B6)</f>
        <v>0</v>
      </c>
      <c r="W6" s="162">
        <f ca="1">'Station-to-Station Summaries'!V5+OFFSET('Station-to-Station Summaries'!T4,W$3,$B6)</f>
        <v>901.1399999999999</v>
      </c>
      <c r="X6" s="161">
        <f ca="1">'Station-to-Station Summaries'!W5+OFFSET('Station-to-Station Summaries'!T4,X$3,$B6)</f>
        <v>778</v>
      </c>
      <c r="Y6" s="161">
        <f ca="1">'Station-to-Station Summaries'!X5+OFFSET('Station-to-Station Summaries'!T4,Y$3,$B6)</f>
        <v>2405.56</v>
      </c>
      <c r="Z6" s="161">
        <f ca="1">'Station-to-Station Summaries'!Y5+OFFSET('Station-to-Station Summaries'!T4,Z$3,$B6)</f>
        <v>31.86</v>
      </c>
      <c r="AA6" s="161">
        <f ca="1">'Station-to-Station Summaries'!Z5+OFFSET('Station-to-Station Summaries'!T4,AA$3,$B6)</f>
        <v>17713.84</v>
      </c>
      <c r="AB6" s="179">
        <f ca="1">SUM(OFFSET(V6,0,$B6-1):AA6)</f>
        <v>21830.4</v>
      </c>
    </row>
    <row r="7" spans="2:28" ht="15">
      <c r="B7">
        <v>2</v>
      </c>
      <c r="C7" s="9" t="s">
        <v>1</v>
      </c>
      <c r="D7" s="175">
        <f ca="1">('Station-to-Station Summaries'!C6+OFFSET('Station-to-Station Summaries'!B4,$B7,D$3))/'Station-to-Station Summaries'!I11</f>
        <v>0.036878262545169536</v>
      </c>
      <c r="E7" s="177">
        <f ca="1">'Station-to-Station Summaries'!D6+OFFSET('Station-to-Station Summaries'!B4,E$3,$B7)</f>
        <v>0</v>
      </c>
      <c r="F7" s="161">
        <f ca="1">'Station-to-Station Summaries'!E6+OFFSET('Station-to-Station Summaries'!B4,F$3,$B7)</f>
        <v>59.78</v>
      </c>
      <c r="G7" s="161">
        <f ca="1">'Station-to-Station Summaries'!F6+OFFSET('Station-to-Station Summaries'!B4,G$3,$B7)</f>
        <v>78.38</v>
      </c>
      <c r="H7" s="161">
        <f ca="1">'Station-to-Station Summaries'!G6+OFFSET('Station-to-Station Summaries'!B4,H$3,$B7)</f>
        <v>1.84</v>
      </c>
      <c r="I7" s="161">
        <f ca="1">'Station-to-Station Summaries'!H6+OFFSET('Station-to-Station Summaries'!B4,I$3,$B7)</f>
        <v>1386.34</v>
      </c>
      <c r="J7" s="179">
        <f ca="1">SUM(OFFSET(D7,0,$B7-1):I7)</f>
        <v>1526.34</v>
      </c>
      <c r="L7" s="9" t="s">
        <v>1</v>
      </c>
      <c r="M7" s="175">
        <f ca="1">('Station-to-Station Summaries'!L6+OFFSET('Station-to-Station Summaries'!K4,$B7,M$3))/'Station-to-Station Summaries'!R11</f>
        <v>0.01690894461786031</v>
      </c>
      <c r="N7" s="177">
        <f ca="1">'Station-to-Station Summaries'!M6+OFFSET('Station-to-Station Summaries'!K4,N$3,$B7)</f>
        <v>0</v>
      </c>
      <c r="O7" s="161">
        <f ca="1">'Station-to-Station Summaries'!N6+OFFSET('Station-to-Station Summaries'!K4,O$3,$B7)</f>
        <v>19.76</v>
      </c>
      <c r="P7" s="161">
        <f ca="1">'Station-to-Station Summaries'!O6+OFFSET('Station-to-Station Summaries'!K4,P$3,$B7)</f>
        <v>37.22</v>
      </c>
      <c r="Q7" s="161">
        <f ca="1">'Station-to-Station Summaries'!P6+OFFSET('Station-to-Station Summaries'!K4,Q$3,$B7)</f>
        <v>0.24</v>
      </c>
      <c r="R7" s="161">
        <f ca="1">'Station-to-Station Summaries'!Q6+OFFSET('Station-to-Station Summaries'!K4,R$3,$B7)</f>
        <v>147.16</v>
      </c>
      <c r="S7" s="179">
        <f ca="1">SUM(OFFSET(M7,0,$B7-1):R7)</f>
        <v>204.38</v>
      </c>
      <c r="U7" s="9" t="s">
        <v>1</v>
      </c>
      <c r="V7" s="175">
        <f ca="1">('Station-to-Station Summaries'!U6+OFFSET('Station-to-Station Summaries'!T4,$B7,V$3))/'Station-to-Station Summaries'!AA11</f>
        <v>0.02863028696371031</v>
      </c>
      <c r="W7" s="177">
        <f ca="1">'Station-to-Station Summaries'!V6+OFFSET('Station-to-Station Summaries'!T4,W$3,$B7)</f>
        <v>0</v>
      </c>
      <c r="X7" s="161">
        <f ca="1">'Station-to-Station Summaries'!W6+OFFSET('Station-to-Station Summaries'!T4,X$3,$B7)</f>
        <v>79.54</v>
      </c>
      <c r="Y7" s="161">
        <f ca="1">'Station-to-Station Summaries'!X6+OFFSET('Station-to-Station Summaries'!T4,Y$3,$B7)</f>
        <v>115.6</v>
      </c>
      <c r="Z7" s="161">
        <f ca="1">'Station-to-Station Summaries'!Y6+OFFSET('Station-to-Station Summaries'!T4,Z$3,$B7)</f>
        <v>2.08</v>
      </c>
      <c r="AA7" s="161">
        <f ca="1">'Station-to-Station Summaries'!Z6+OFFSET('Station-to-Station Summaries'!T4,AA$3,$B7)</f>
        <v>1533.5</v>
      </c>
      <c r="AB7" s="179">
        <f ca="1">SUM(OFFSET(V7,0,$B7-1):AA7)</f>
        <v>1730.72</v>
      </c>
    </row>
    <row r="8" spans="2:28" ht="15">
      <c r="B8">
        <v>3</v>
      </c>
      <c r="C8" s="9" t="s">
        <v>2</v>
      </c>
      <c r="D8" s="176">
        <f ca="1">('Station-to-Station Summaries'!C7+OFFSET('Station-to-Station Summaries'!B4,$B8,D$3))/'Station-to-Station Summaries'!I11</f>
        <v>0.005203833970957259</v>
      </c>
      <c r="E8" s="176">
        <f ca="1">('Station-to-Station Summaries'!D7+OFFSET('Station-to-Station Summaries'!B4,$B8,E$3))/'Station-to-Station Summaries'!I11</f>
        <v>0.0032357519740360404</v>
      </c>
      <c r="F8" s="177">
        <f ca="1">'Station-to-Station Summaries'!E7+OFFSET('Station-to-Station Summaries'!B4,F$3,$B8)</f>
        <v>0</v>
      </c>
      <c r="G8" s="161">
        <f ca="1">'Station-to-Station Summaries'!F7+OFFSET('Station-to-Station Summaries'!B4,G$3,$B8)</f>
        <v>602.84</v>
      </c>
      <c r="H8" s="161">
        <f ca="1">'Station-to-Station Summaries'!G7+OFFSET('Station-to-Station Summaries'!B4,H$3,$B8)</f>
        <v>10.36</v>
      </c>
      <c r="I8" s="161">
        <f ca="1">'Station-to-Station Summaries'!H7+OFFSET('Station-to-Station Summaries'!B4,I$3,$B8)</f>
        <v>6158.28</v>
      </c>
      <c r="J8" s="179">
        <f ca="1">SUM(OFFSET(D8,0,$B8-1):I8)</f>
        <v>6771.48</v>
      </c>
      <c r="L8" s="9" t="s">
        <v>2</v>
      </c>
      <c r="M8" s="176">
        <f ca="1">('Station-to-Station Summaries'!L7+OFFSET('Station-to-Station Summaries'!K4,$B8,M$3))/'Station-to-Station Summaries'!R11</f>
        <v>0.05244988161738801</v>
      </c>
      <c r="N8" s="176">
        <f ca="1">('Station-to-Station Summaries'!M7+OFFSET('Station-to-Station Summaries'!K4,$B8,N$3))/'Station-to-Station Summaries'!R11</f>
        <v>0.0015199742773583831</v>
      </c>
      <c r="O8" s="177">
        <f ca="1">'Station-to-Station Summaries'!N7+OFFSET('Station-to-Station Summaries'!K4,O$3,$B8)</f>
        <v>0</v>
      </c>
      <c r="P8" s="161">
        <f ca="1">'Station-to-Station Summaries'!O7+OFFSET('Station-to-Station Summaries'!K4,P$3,$B8)</f>
        <v>140.8</v>
      </c>
      <c r="Q8" s="161">
        <f ca="1">'Station-to-Station Summaries'!P7+OFFSET('Station-to-Station Summaries'!K4,Q$3,$B8)</f>
        <v>0.28</v>
      </c>
      <c r="R8" s="161">
        <f ca="1">'Station-to-Station Summaries'!Q7+OFFSET('Station-to-Station Summaries'!K4,R$3,$B8)</f>
        <v>147.72</v>
      </c>
      <c r="S8" s="179">
        <f ca="1">SUM(OFFSET(M8,0,$B8-1):R8)</f>
        <v>288.8</v>
      </c>
      <c r="U8" s="9" t="s">
        <v>2</v>
      </c>
      <c r="V8" s="176">
        <f ca="1">('Station-to-Station Summaries'!U7+OFFSET('Station-to-Station Summaries'!T4,$B8,V$3))/'Station-to-Station Summaries'!AA11</f>
        <v>0.024717983063415924</v>
      </c>
      <c r="W8" s="176">
        <f ca="1">('Station-to-Station Summaries'!V7+OFFSET('Station-to-Station Summaries'!T4,$B8,W$3))/'Station-to-Station Summaries'!AA11</f>
        <v>0.0025270801707764816</v>
      </c>
      <c r="X8" s="177">
        <f ca="1">'Station-to-Station Summaries'!W7+OFFSET('Station-to-Station Summaries'!T4,X$3,$B8)</f>
        <v>0</v>
      </c>
      <c r="Y8" s="161">
        <f ca="1">'Station-to-Station Summaries'!X7+OFFSET('Station-to-Station Summaries'!T4,Y$3,$B8)</f>
        <v>743.6400000000001</v>
      </c>
      <c r="Z8" s="161">
        <f ca="1">'Station-to-Station Summaries'!Y7+OFFSET('Station-to-Station Summaries'!T4,Z$3,$B8)</f>
        <v>10.639999999999999</v>
      </c>
      <c r="AA8" s="161">
        <f ca="1">'Station-to-Station Summaries'!Z7+OFFSET('Station-to-Station Summaries'!T4,AA$3,$B8)</f>
        <v>6306</v>
      </c>
      <c r="AB8" s="179">
        <f ca="1">SUM(OFFSET(V8,0,$B8-1):AA8)</f>
        <v>7060.28</v>
      </c>
    </row>
    <row r="9" spans="2:28" ht="15">
      <c r="B9">
        <v>4</v>
      </c>
      <c r="C9" s="9" t="s">
        <v>3</v>
      </c>
      <c r="D9" s="176">
        <f ca="1">('Station-to-Station Summaries'!C8+OFFSET('Station-to-Station Summaries'!B4,$B9,D$3))/'Station-to-Station Summaries'!I11</f>
        <v>0.03070987353611723</v>
      </c>
      <c r="E9" s="176">
        <f ca="1">('Station-to-Station Summaries'!D8+OFFSET('Station-to-Station Summaries'!B4,$B9,E$3))/'Station-to-Station Summaries'!I11</f>
        <v>0.0042425265929231315</v>
      </c>
      <c r="F9" s="176">
        <f ca="1">('Station-to-Station Summaries'!E8+OFFSET('Station-to-Station Summaries'!B4,$B9,F$3))/'Station-to-Station Summaries'!I11</f>
        <v>0.0326303231854782</v>
      </c>
      <c r="G9" s="177">
        <f ca="1">'Station-to-Station Summaries'!F8+OFFSET('Station-to-Station Summaries'!B4,G$3,$B9)</f>
        <v>0</v>
      </c>
      <c r="H9" s="161">
        <f ca="1">'Station-to-Station Summaries'!G8+OFFSET('Station-to-Station Summaries'!B4,H$3,$B9)</f>
        <v>12.34</v>
      </c>
      <c r="I9" s="161">
        <f ca="1">'Station-to-Station Summaries'!H8+OFFSET('Station-to-Station Summaries'!B4,I$3,$B9)</f>
        <v>608.26</v>
      </c>
      <c r="J9" s="179">
        <f ca="1">SUM(OFFSET(D9,0,$B9-1):I9)</f>
        <v>620.6</v>
      </c>
      <c r="L9" s="9" t="s">
        <v>3</v>
      </c>
      <c r="M9" s="176">
        <f ca="1">('Station-to-Station Summaries'!L8+OFFSET('Station-to-Station Summaries'!K4,$B9,M$3))/'Station-to-Station Summaries'!R11</f>
        <v>0.141397607117418</v>
      </c>
      <c r="N9" s="176">
        <f ca="1">('Station-to-Station Summaries'!M8+OFFSET('Station-to-Station Summaries'!K4,$B9,N$3))/'Station-to-Station Summaries'!R11</f>
        <v>0.002863028471825861</v>
      </c>
      <c r="O9" s="176">
        <f ca="1">('Station-to-Station Summaries'!N8+OFFSET('Station-to-Station Summaries'!K4,$B9,O$3))/'Station-to-Station Summaries'!R11</f>
        <v>0.010830585943930179</v>
      </c>
      <c r="P9" s="177">
        <f ca="1">'Station-to-Station Summaries'!O8+OFFSET('Station-to-Station Summaries'!K4,P$3,$B9)</f>
        <v>0</v>
      </c>
      <c r="Q9" s="161">
        <f ca="1">'Station-to-Station Summaries'!P8+OFFSET('Station-to-Station Summaries'!K4,Q$3,$B9)</f>
        <v>38.3</v>
      </c>
      <c r="R9" s="161">
        <f ca="1">'Station-to-Station Summaries'!Q8+OFFSET('Station-to-Station Summaries'!K4,R$3,$B9)</f>
        <v>59.78</v>
      </c>
      <c r="S9" s="179">
        <f ca="1">SUM(OFFSET(M9,0,$B9-1):R9)</f>
        <v>98.08</v>
      </c>
      <c r="U9" s="9" t="s">
        <v>3</v>
      </c>
      <c r="V9" s="176">
        <f ca="1">('Station-to-Station Summaries'!U8+OFFSET('Station-to-Station Summaries'!T4,$B9,V$3))/'Station-to-Station Summaries'!AA11</f>
        <v>0.07642749529309872</v>
      </c>
      <c r="W9" s="176">
        <f ca="1">('Station-to-Station Summaries'!V8+OFFSET('Station-to-Station Summaries'!T4,$B9,W$3))/'Station-to-Station Summaries'!AA11</f>
        <v>0.003672749154409872</v>
      </c>
      <c r="X9" s="176">
        <f ca="1">('Station-to-Station Summaries'!W8+OFFSET('Station-to-Station Summaries'!T4,$B9,X$3))/'Station-to-Station Summaries'!AA11</f>
        <v>0.02362632509675915</v>
      </c>
      <c r="Y9" s="177">
        <f ca="1">'Station-to-Station Summaries'!X8+OFFSET('Station-to-Station Summaries'!T4,Y$3,$B9)</f>
        <v>0</v>
      </c>
      <c r="Z9" s="161">
        <f ca="1">'Station-to-Station Summaries'!Y8+OFFSET('Station-to-Station Summaries'!T4,Z$3,$B9)</f>
        <v>50.64</v>
      </c>
      <c r="AA9" s="161">
        <f ca="1">'Station-to-Station Summaries'!Z8+OFFSET('Station-to-Station Summaries'!T4,AA$3,$B9)</f>
        <v>668.04</v>
      </c>
      <c r="AB9" s="179">
        <f ca="1">SUM(OFFSET(V9,0,$B9-1):AA9)</f>
        <v>718.68</v>
      </c>
    </row>
    <row r="10" spans="2:28" ht="15">
      <c r="B10">
        <v>5</v>
      </c>
      <c r="C10" s="9" t="s">
        <v>4</v>
      </c>
      <c r="D10" s="176">
        <f ca="1">('Station-to-Station Summaries'!C9+OFFSET('Station-to-Station Summaries'!B4,$B10,D$3))/'Station-to-Station Summaries'!I11</f>
        <v>0.0007512920274275718</v>
      </c>
      <c r="E10" s="176">
        <f ca="1">('Station-to-Station Summaries'!D9+OFFSET('Station-to-Station Summaries'!B4,$B10,E$3))/'Station-to-Station Summaries'!I11</f>
        <v>9.959490853506715E-05</v>
      </c>
      <c r="F10" s="176">
        <f ca="1">('Station-to-Station Summaries'!E9+OFFSET('Station-to-Station Summaries'!B4,$B10,F$3))/'Station-to-Station Summaries'!I11</f>
        <v>0.0005607626371865737</v>
      </c>
      <c r="G10" s="176">
        <f ca="1">('Station-to-Station Summaries'!F9+OFFSET('Station-to-Station Summaries'!B4,$B10,G$3))/'Station-to-Station Summaries'!I11</f>
        <v>0.0006679354191971352</v>
      </c>
      <c r="H10" s="177">
        <f ca="1">'Station-to-Station Summaries'!G9+OFFSET('Station-to-Station Summaries'!B4,H$3,$B10)</f>
        <v>0</v>
      </c>
      <c r="I10" s="161">
        <f ca="1">'Station-to-Station Summaries'!H9+OFFSET('Station-to-Station Summaries'!B4,I$3,$B10)</f>
        <v>99.58</v>
      </c>
      <c r="J10" s="179">
        <f ca="1">SUM(OFFSET(D10,0,$B10-1):I10)</f>
        <v>99.58</v>
      </c>
      <c r="L10" s="9" t="s">
        <v>4</v>
      </c>
      <c r="M10" s="176">
        <f ca="1">('Station-to-Station Summaries'!L9+OFFSET('Station-to-Station Summaries'!K4,$B10,M$3))/'Station-to-Station Summaries'!R11</f>
        <v>0.0013830535175558567</v>
      </c>
      <c r="N10" s="176">
        <f ca="1">('Station-to-Station Summaries'!M9+OFFSET('Station-to-Station Summaries'!K4,$B10,N$3))/'Station-to-Station Summaries'!R11</f>
        <v>1.8461226040790078E-05</v>
      </c>
      <c r="O10" s="176">
        <f ca="1">('Station-to-Station Summaries'!N9+OFFSET('Station-to-Station Summaries'!K4,$B10,O$3))/'Station-to-Station Summaries'!R11</f>
        <v>2.1538097047588427E-05</v>
      </c>
      <c r="P10" s="176">
        <f ca="1">('Station-to-Station Summaries'!O9+OFFSET('Station-to-Station Summaries'!K4,$B10,P$3))/'Station-to-Station Summaries'!R11</f>
        <v>0.0029461039890094163</v>
      </c>
      <c r="Q10" s="177">
        <f ca="1">'Station-to-Station Summaries'!P9+OFFSET('Station-to-Station Summaries'!K4,Q$3,$B10)</f>
        <v>0</v>
      </c>
      <c r="R10" s="161">
        <f ca="1">'Station-to-Station Summaries'!Q9+OFFSET('Station-to-Station Summaries'!K4,R$3,$B10)</f>
        <v>35.4</v>
      </c>
      <c r="S10" s="179">
        <f ca="1">SUM(OFFSET(M10,0,$B10-1):R10)</f>
        <v>35.4</v>
      </c>
      <c r="U10" s="9" t="s">
        <v>4</v>
      </c>
      <c r="V10" s="176">
        <f ca="1">('Station-to-Station Summaries'!U9+OFFSET('Station-to-Station Summaries'!T4,$B10,V$3))/'Station-to-Station Summaries'!AA11</f>
        <v>0.0010122300005146931</v>
      </c>
      <c r="W10" s="176">
        <f ca="1">('Station-to-Station Summaries'!V9+OFFSET('Station-to-Station Summaries'!T4,$B10,W$3))/'Station-to-Station Summaries'!AA11</f>
        <v>6.608406783021223E-05</v>
      </c>
      <c r="X10" s="176">
        <f ca="1">('Station-to-Station Summaries'!W9+OFFSET('Station-to-Station Summaries'!T4,$B10,X$3))/'Station-to-Station Summaries'!AA11</f>
        <v>0.00033804542390070103</v>
      </c>
      <c r="Y10" s="176">
        <f ca="1">('Station-to-Station Summaries'!X9+OFFSET('Station-to-Station Summaries'!T4,$B10,Y$3))/'Station-to-Station Summaries'!AA11</f>
        <v>0.0016088928821740133</v>
      </c>
      <c r="Z10" s="177">
        <f ca="1">'Station-to-Station Summaries'!Y9+OFFSET('Station-to-Station Summaries'!T4,Z$3,$B10)</f>
        <v>0</v>
      </c>
      <c r="AA10" s="161">
        <f ca="1">'Station-to-Station Summaries'!Z9+OFFSET('Station-to-Station Summaries'!T4,AA$3,$B10)</f>
        <v>134.98</v>
      </c>
      <c r="AB10" s="179">
        <f ca="1">SUM(OFFSET(V10,0,$B10-1):AA10)</f>
        <v>134.98</v>
      </c>
    </row>
    <row r="11" spans="2:28" ht="15">
      <c r="B11">
        <v>6</v>
      </c>
      <c r="C11" s="9" t="s">
        <v>5</v>
      </c>
      <c r="D11" s="176">
        <f ca="1">('Station-to-Station Summaries'!C10+OFFSET('Station-to-Station Summaries'!B4,$B11,D$3))/'Station-to-Station Summaries'!I11</f>
        <v>0.4383334307631352</v>
      </c>
      <c r="E11" s="176">
        <f ca="1">('Station-to-Station Summaries'!D10+OFFSET('Station-to-Station Summaries'!B4,$B11,E$3))/'Station-to-Station Summaries'!I11</f>
        <v>0.07503935081440488</v>
      </c>
      <c r="F11" s="176">
        <f ca="1">('Station-to-Station Summaries'!E10+OFFSET('Station-to-Station Summaries'!B4,$B11,F$3))/'Station-to-Station Summaries'!I11</f>
        <v>0.3333333333333333</v>
      </c>
      <c r="G11" s="176">
        <f ca="1">('Station-to-Station Summaries'!F10+OFFSET('Station-to-Station Summaries'!B4,$B11,G$3))/'Station-to-Station Summaries'!I11</f>
        <v>0.03292369514431519</v>
      </c>
      <c r="H11" s="176">
        <f ca="1">('Station-to-Station Summaries'!G10+OFFSET('Station-to-Station Summaries'!B4,$B11,H$3))/'Station-to-Station Summaries'!I11</f>
        <v>0.005390033147783689</v>
      </c>
      <c r="I11" s="177">
        <f ca="1">'Station-to-Station Summaries'!H10+OFFSET('Station-to-Station Summaries'!B4,I$3,$B11)</f>
        <v>0</v>
      </c>
      <c r="J11" s="179">
        <f ca="1">SUM(OFFSET(D11,0,$B11-1):I11)</f>
        <v>0</v>
      </c>
      <c r="L11" s="9" t="s">
        <v>5</v>
      </c>
      <c r="M11" s="176">
        <f ca="1">('Station-to-Station Summaries'!L10+OFFSET('Station-to-Station Summaries'!K4,$B11,M$3))/'Station-to-Station Summaries'!R11</f>
        <v>0.7396567135017715</v>
      </c>
      <c r="N11" s="176">
        <f ca="1">('Station-to-Station Summaries'!M10+OFFSET('Station-to-Station Summaries'!K4,$B11,N$3))/'Station-to-Station Summaries'!R11</f>
        <v>0.011319808434011116</v>
      </c>
      <c r="O11" s="176">
        <f ca="1">('Station-to-Station Summaries'!N10+OFFSET('Station-to-Station Summaries'!K4,$B11,O$3))/'Station-to-Station Summaries'!R11</f>
        <v>0.011362884628106293</v>
      </c>
      <c r="P11" s="176">
        <f ca="1">('Station-to-Station Summaries'!O10+OFFSET('Station-to-Station Summaries'!K4,$B11,P$3))/'Station-to-Station Summaries'!R11</f>
        <v>0.0045983837196601285</v>
      </c>
      <c r="Q11" s="176">
        <f ca="1">('Station-to-Station Summaries'!P10+OFFSET('Station-to-Station Summaries'!K4,$B11,Q$3))/'Station-to-Station Summaries'!R11</f>
        <v>0.0027230308410165363</v>
      </c>
      <c r="R11" s="177">
        <f ca="1">'Station-to-Station Summaries'!Q10+OFFSET('Station-to-Station Summaries'!K4,R$3,$B11)</f>
        <v>0</v>
      </c>
      <c r="S11" s="179">
        <f ca="1">SUM(OFFSET(M11,0,$B11-1):R11)</f>
        <v>0</v>
      </c>
      <c r="U11" s="9" t="s">
        <v>5</v>
      </c>
      <c r="V11" s="176">
        <f ca="1">('Station-to-Station Summaries'!U10+OFFSET('Station-to-Station Summaries'!T4,$B11,V$3))/'Station-to-Station Summaries'!AA11</f>
        <v>0.5627897135065032</v>
      </c>
      <c r="W11" s="176">
        <f ca="1">('Station-to-Station Summaries'!V10+OFFSET('Station-to-Station Summaries'!T4,$B11,W$3))/'Station-to-Station Summaries'!AA11</f>
        <v>0.04872111443155311</v>
      </c>
      <c r="X11" s="176">
        <f ca="1">('Station-to-Station Summaries'!W10+OFFSET('Station-to-Station Summaries'!T4,$B11,X$3))/'Station-to-Station Summaries'!AA11</f>
        <v>0.20034910179678767</v>
      </c>
      <c r="Y11" s="176">
        <f ca="1">('Station-to-Station Summaries'!X10+OFFSET('Station-to-Station Summaries'!T4,$B11,Y$3))/'Station-to-Station Summaries'!AA11</f>
        <v>0.021224423400622586</v>
      </c>
      <c r="Z11" s="176">
        <f ca="1">('Station-to-Station Summaries'!Y10+OFFSET('Station-to-Station Summaries'!T4,$B11,Z$3))/'Station-to-Station Summaries'!AA11</f>
        <v>0.004288474747943292</v>
      </c>
      <c r="AA11" s="177">
        <f ca="1">'Station-to-Station Summaries'!Z10+OFFSET('Station-to-Station Summaries'!T4,AA$3,$B11)</f>
        <v>0</v>
      </c>
      <c r="AB11" s="179">
        <f ca="1">SUM(OFFSET(V11,0,$B11-1):AA11)</f>
        <v>0</v>
      </c>
    </row>
    <row r="12" spans="3:28" ht="15.75" thickBot="1">
      <c r="C12" s="182" t="s">
        <v>111</v>
      </c>
      <c r="D12" s="180">
        <f ca="1">SUM(D6:OFFSET(D6,D$3-1,0))</f>
        <v>0</v>
      </c>
      <c r="E12" s="178">
        <f ca="1">SUM(E6:OFFSET(E6,E$3-1,0))</f>
        <v>681.3199999999999</v>
      </c>
      <c r="F12" s="178">
        <f ca="1">SUM(F6:OFFSET(F6,F$3-1,0))</f>
        <v>155.92000000000002</v>
      </c>
      <c r="G12" s="178">
        <f ca="1">SUM(G6:OFFSET(G6,G$3-1,0))</f>
        <v>1248.58</v>
      </c>
      <c r="H12" s="178">
        <f ca="1">SUM(H6:OFFSET(H6,H$3-1,0))</f>
        <v>38.42</v>
      </c>
      <c r="I12" s="178">
        <f ca="1">SUM(I6:OFFSET(I6,I$3-1,0))</f>
        <v>16350.599999999999</v>
      </c>
      <c r="J12" s="187">
        <f>SUM(J6:J11)</f>
        <v>18474.84</v>
      </c>
      <c r="L12" s="182" t="s">
        <v>111</v>
      </c>
      <c r="M12" s="180">
        <f ca="1">SUM(M6:OFFSET(M6,M$3-1,0))</f>
        <v>0</v>
      </c>
      <c r="N12" s="178">
        <f ca="1">SUM(N6:OFFSET(N6,N$3-1,0))</f>
        <v>219.82</v>
      </c>
      <c r="O12" s="178">
        <f ca="1">SUM(O6:OFFSET(O6,O$3-1,0))</f>
        <v>701.62</v>
      </c>
      <c r="P12" s="178">
        <f ca="1">SUM(P6:OFFSET(P6,P$3-1,0))</f>
        <v>2016.22</v>
      </c>
      <c r="Q12" s="178">
        <f ca="1">SUM(Q6:OFFSET(Q6,Q$3-1,0))</f>
        <v>56.8</v>
      </c>
      <c r="R12" s="178">
        <f ca="1">SUM(R6:OFFSET(R6,R$3-1,0))</f>
        <v>10005.76</v>
      </c>
      <c r="S12" s="187">
        <f>SUM(S6:S11)</f>
        <v>13000.22</v>
      </c>
      <c r="U12" s="182" t="s">
        <v>111</v>
      </c>
      <c r="V12" s="180">
        <f ca="1">SUM(V6:OFFSET(V6,V$3-1,0))</f>
        <v>0</v>
      </c>
      <c r="W12" s="178">
        <f ca="1">SUM(W6:OFFSET(W6,W$3-1,0))</f>
        <v>901.1399999999999</v>
      </c>
      <c r="X12" s="178">
        <f ca="1">SUM(X6:OFFSET(X6,X$3-1,0))</f>
        <v>857.54</v>
      </c>
      <c r="Y12" s="178">
        <f ca="1">SUM(Y6:OFFSET(Y6,Y$3-1,0))</f>
        <v>3264.8</v>
      </c>
      <c r="Z12" s="178">
        <f ca="1">SUM(Z6:OFFSET(Z6,Z$3-1,0))</f>
        <v>95.22</v>
      </c>
      <c r="AA12" s="178">
        <f ca="1">SUM(AA6:OFFSET(AA6,AA$3-1,0))</f>
        <v>26356.36</v>
      </c>
      <c r="AB12" s="187">
        <f>SUM(AB6:AB11)</f>
        <v>31475.06</v>
      </c>
    </row>
    <row r="13" spans="3:28" ht="16.5" thickBot="1" thickTop="1">
      <c r="C13" s="185" t="s">
        <v>112</v>
      </c>
      <c r="D13" s="181">
        <f ca="1">D12+OFFSET(J5,D$3,0)</f>
        <v>9456.84</v>
      </c>
      <c r="E13" s="181">
        <f ca="1">E12+OFFSET(J5,E$3,0)</f>
        <v>2207.66</v>
      </c>
      <c r="F13" s="181">
        <f ca="1">F12+OFFSET(J5,F$3,0)</f>
        <v>6927.4</v>
      </c>
      <c r="G13" s="181">
        <f ca="1">G12+OFFSET(J5,G$3,0)</f>
        <v>1869.1799999999998</v>
      </c>
      <c r="H13" s="181">
        <f ca="1">H12+OFFSET(J5,H$3,0)</f>
        <v>138</v>
      </c>
      <c r="I13" s="181">
        <f ca="1">I12+OFFSET(J5,I$3,0)</f>
        <v>16350.599999999999</v>
      </c>
      <c r="J13" s="188"/>
      <c r="L13" s="189" t="s">
        <v>112</v>
      </c>
      <c r="M13" s="190">
        <f ca="1">M12+OFFSET(S5,M$3,0)</f>
        <v>12373.560000000001</v>
      </c>
      <c r="N13" s="190">
        <f ca="1">N12+OFFSET(S5,N$3,0)</f>
        <v>424.2</v>
      </c>
      <c r="O13" s="190">
        <f ca="1">O12+OFFSET(S5,O$3,0)</f>
        <v>990.4200000000001</v>
      </c>
      <c r="P13" s="190">
        <f ca="1">P12+OFFSET(S5,P$3,0)</f>
        <v>2114.3</v>
      </c>
      <c r="Q13" s="190">
        <f ca="1">Q12+OFFSET(S5,Q$3,0)</f>
        <v>92.19999999999999</v>
      </c>
      <c r="R13" s="190">
        <f ca="1">R12+OFFSET(S5,R$3,0)</f>
        <v>10005.76</v>
      </c>
      <c r="S13" s="188"/>
      <c r="U13" s="193" t="s">
        <v>112</v>
      </c>
      <c r="V13" s="194">
        <f ca="1">V12+OFFSET(AB5,V$3,0)</f>
        <v>21830.4</v>
      </c>
      <c r="W13" s="194">
        <f ca="1">W12+OFFSET(AB5,W$3,0)</f>
        <v>2631.8599999999997</v>
      </c>
      <c r="X13" s="194">
        <f ca="1">X12+OFFSET(AB5,X$3,0)</f>
        <v>7917.82</v>
      </c>
      <c r="Y13" s="194">
        <f ca="1">Y12+OFFSET(AB5,Y$3,0)</f>
        <v>3983.48</v>
      </c>
      <c r="Z13" s="194">
        <f ca="1">Z12+OFFSET(AB5,Z$3,0)</f>
        <v>230.2</v>
      </c>
      <c r="AA13" s="194">
        <f ca="1">AA12+OFFSET(AB5,AA$3,0)</f>
        <v>26356.36</v>
      </c>
      <c r="AB13" s="188"/>
    </row>
    <row r="14" spans="3:28" ht="16.5" thickBot="1" thickTop="1">
      <c r="C14" s="183" t="s">
        <v>115</v>
      </c>
      <c r="D14" s="184">
        <f>D13/SUM(D13:I13)</f>
        <v>0.2559383464214034</v>
      </c>
      <c r="E14" s="184">
        <f>E13/SUM(D13:I13)</f>
        <v>0.059747743417534326</v>
      </c>
      <c r="F14" s="184">
        <f>F13/SUM(D13:I13)</f>
        <v>0.18748200255049569</v>
      </c>
      <c r="G14" s="184">
        <f>G13/SUM(D13:I13)</f>
        <v>0.05058717693901543</v>
      </c>
      <c r="H14" s="184">
        <f>H13/SUM(D13:I13)</f>
        <v>0.003734809070065018</v>
      </c>
      <c r="I14" s="184">
        <f>I13/SUM(D13:I13)</f>
        <v>0.4425099216014861</v>
      </c>
      <c r="J14" s="176"/>
      <c r="L14" s="191" t="s">
        <v>115</v>
      </c>
      <c r="M14" s="192">
        <f>M13/SUM(M13:R13)</f>
        <v>0.4758981001859969</v>
      </c>
      <c r="N14" s="192">
        <f>N13/SUM(M13:R13)</f>
        <v>0.01631510851354823</v>
      </c>
      <c r="O14" s="192">
        <f>O13/SUM(M13:R13)</f>
        <v>0.03809243228191523</v>
      </c>
      <c r="P14" s="192">
        <f>P13/SUM(M13:R13)</f>
        <v>0.0813178546209218</v>
      </c>
      <c r="Q14" s="192">
        <f>Q13/SUM(M13:R13)</f>
        <v>0.0035460938353350934</v>
      </c>
      <c r="R14" s="192">
        <f>R13/SUM(M13:R13)</f>
        <v>0.3848304105622828</v>
      </c>
      <c r="S14" s="176"/>
      <c r="U14" s="195" t="s">
        <v>115</v>
      </c>
      <c r="V14" s="196">
        <f>V13/SUM(V13:AA13)</f>
        <v>0.34678885441362145</v>
      </c>
      <c r="W14" s="196">
        <f>W13/SUM(V13:AA13)</f>
        <v>0.04180865739413999</v>
      </c>
      <c r="X14" s="196">
        <f>X13/SUM(V13:AA13)</f>
        <v>0.12577926777581996</v>
      </c>
      <c r="Y14" s="196">
        <f>Y13/SUM(V13:AA13)</f>
        <v>0.06327994291353217</v>
      </c>
      <c r="Z14" s="196">
        <f>Z13/SUM(V13:AA13)</f>
        <v>0.0036568635611814557</v>
      </c>
      <c r="AA14" s="196">
        <f>AA13/SUM(V13:AA13)</f>
        <v>0.41868641394170497</v>
      </c>
      <c r="AB14" s="176"/>
    </row>
    <row r="15" spans="5:28" ht="15.75" thickTop="1">
      <c r="E15" s="200" t="s">
        <v>108</v>
      </c>
      <c r="F15" s="200"/>
      <c r="G15" s="200"/>
      <c r="H15" s="200"/>
      <c r="I15" s="200"/>
      <c r="J15" s="201"/>
      <c r="N15" s="200" t="s">
        <v>108</v>
      </c>
      <c r="O15" s="200"/>
      <c r="P15" s="200"/>
      <c r="Q15" s="200"/>
      <c r="R15" s="200"/>
      <c r="S15" s="201"/>
      <c r="W15" s="200" t="s">
        <v>108</v>
      </c>
      <c r="X15" s="200"/>
      <c r="Y15" s="200"/>
      <c r="Z15" s="200"/>
      <c r="AA15" s="200"/>
      <c r="AB15" s="201"/>
    </row>
    <row r="16" spans="3:28" ht="15">
      <c r="C16" s="164"/>
      <c r="D16" s="165" t="s">
        <v>105</v>
      </c>
      <c r="E16" s="165" t="s">
        <v>106</v>
      </c>
      <c r="F16" s="164"/>
      <c r="G16" s="165" t="s">
        <v>110</v>
      </c>
      <c r="H16" s="165"/>
      <c r="I16" s="166" t="s">
        <v>107</v>
      </c>
      <c r="J16" s="167"/>
      <c r="K16" s="167"/>
      <c r="L16" s="164"/>
      <c r="M16" s="165" t="s">
        <v>105</v>
      </c>
      <c r="N16" s="165" t="s">
        <v>106</v>
      </c>
      <c r="O16" s="164"/>
      <c r="P16" s="165" t="s">
        <v>110</v>
      </c>
      <c r="Q16" s="165"/>
      <c r="R16" s="166" t="s">
        <v>107</v>
      </c>
      <c r="S16" s="167"/>
      <c r="U16" s="164"/>
      <c r="V16" s="165" t="s">
        <v>105</v>
      </c>
      <c r="W16" s="165" t="s">
        <v>106</v>
      </c>
      <c r="X16" s="164"/>
      <c r="Y16" s="165" t="s">
        <v>110</v>
      </c>
      <c r="Z16" s="165"/>
      <c r="AA16" s="166" t="s">
        <v>107</v>
      </c>
      <c r="AB16" s="167"/>
    </row>
    <row r="17" spans="3:27" ht="15">
      <c r="C17" s="2" t="s">
        <v>8</v>
      </c>
      <c r="D17" s="1">
        <f>SUM(D6:E7)</f>
        <v>681.3568782625451</v>
      </c>
      <c r="E17" s="4">
        <f>D17/D20</f>
        <v>0.03688018506170542</v>
      </c>
      <c r="G17" s="168">
        <f>'Station-to-Station Summaries'!F15</f>
        <v>165</v>
      </c>
      <c r="I17" s="96">
        <f>D17*G17/10^6</f>
        <v>0.11242388491331995</v>
      </c>
      <c r="L17" s="2" t="s">
        <v>8</v>
      </c>
      <c r="M17" s="1">
        <f>SUM(M6:N7)</f>
        <v>219.83690894461785</v>
      </c>
      <c r="N17" s="4">
        <f>M17/M20</f>
        <v>0.01691022328934347</v>
      </c>
      <c r="P17" s="168">
        <f>'Station-to-Station Summaries'!O15</f>
        <v>165</v>
      </c>
      <c r="R17" s="96">
        <f>M17*P17/10^6</f>
        <v>0.03627308997586194</v>
      </c>
      <c r="U17" s="2" t="s">
        <v>8</v>
      </c>
      <c r="V17" s="1">
        <f>SUM(V6:W7)</f>
        <v>901.1686302869635</v>
      </c>
      <c r="W17" s="4">
        <f>V17/V20</f>
        <v>0.028631170538462355</v>
      </c>
      <c r="Y17" s="168">
        <f>'Station-to-Station Summaries'!X15</f>
        <v>165</v>
      </c>
      <c r="AA17" s="96">
        <f>V17*Y17/10^6</f>
        <v>0.14869282399734898</v>
      </c>
    </row>
    <row r="18" spans="3:27" ht="15">
      <c r="C18" s="2" t="s">
        <v>9</v>
      </c>
      <c r="D18" s="1">
        <v>0</v>
      </c>
      <c r="E18" s="4">
        <f>D18/D20</f>
        <v>0</v>
      </c>
      <c r="G18" s="168">
        <f>'Station-to-Station Summaries'!F16</f>
        <v>0</v>
      </c>
      <c r="I18" s="96">
        <f>D18*G18/10^6</f>
        <v>0</v>
      </c>
      <c r="L18" s="2" t="s">
        <v>9</v>
      </c>
      <c r="M18" s="1">
        <v>0</v>
      </c>
      <c r="N18" s="4">
        <f>M18/M20</f>
        <v>0</v>
      </c>
      <c r="P18" s="168">
        <f>'Station-to-Station Summaries'!O16</f>
        <v>0</v>
      </c>
      <c r="R18" s="96">
        <f>M18*P18/10^6</f>
        <v>0</v>
      </c>
      <c r="U18" s="2" t="s">
        <v>9</v>
      </c>
      <c r="V18" s="1">
        <v>0</v>
      </c>
      <c r="W18" s="4">
        <f>V18/V20</f>
        <v>0</v>
      </c>
      <c r="Y18" s="168">
        <f>'Station-to-Station Summaries'!X16</f>
        <v>0</v>
      </c>
      <c r="AA18" s="96">
        <f>V18*Y18/10^6</f>
        <v>0</v>
      </c>
    </row>
    <row r="19" spans="3:27" ht="15">
      <c r="C19" s="2" t="s">
        <v>10</v>
      </c>
      <c r="D19" s="3">
        <f>SUM(J8:J11,F6:I7)</f>
        <v>17793.52</v>
      </c>
      <c r="E19" s="5">
        <f>D19/D20</f>
        <v>0.9631198149382946</v>
      </c>
      <c r="G19" s="168">
        <f>'Station-to-Station Summaries'!F17</f>
        <v>363.6190476190476</v>
      </c>
      <c r="I19" s="169">
        <f>D19*G19/10^6</f>
        <v>6.470062796190476</v>
      </c>
      <c r="L19" s="2" t="s">
        <v>10</v>
      </c>
      <c r="M19" s="3">
        <f>SUM(S8:S11,O6:R7)</f>
        <v>12780.4</v>
      </c>
      <c r="N19" s="5">
        <f>M19/M20</f>
        <v>0.9830897767106564</v>
      </c>
      <c r="P19" s="168">
        <f>'Station-to-Station Summaries'!O17</f>
        <v>363.6190476190476</v>
      </c>
      <c r="R19" s="169">
        <f>M19*P19/10^6</f>
        <v>4.647196876190476</v>
      </c>
      <c r="U19" s="2" t="s">
        <v>10</v>
      </c>
      <c r="V19" s="3">
        <f>SUM(AB8:AB11,X6:AA7)</f>
        <v>30573.92</v>
      </c>
      <c r="W19" s="5">
        <f>V19/V20</f>
        <v>0.9713688294615377</v>
      </c>
      <c r="Y19" s="168">
        <f>'Station-to-Station Summaries'!X17</f>
        <v>363.6190476190476</v>
      </c>
      <c r="AA19" s="169">
        <f>V19*Y19/10^6</f>
        <v>11.11725967238095</v>
      </c>
    </row>
    <row r="20" spans="3:27" ht="15.75" thickBot="1">
      <c r="C20" s="17" t="s">
        <v>6</v>
      </c>
      <c r="D20" s="14">
        <f>SUM(D17:D19)</f>
        <v>18474.876878262545</v>
      </c>
      <c r="E20" s="15">
        <f>SUM(E17:E19)</f>
        <v>1</v>
      </c>
      <c r="I20" s="170">
        <f>SUM(I17:I19)</f>
        <v>6.582486681103796</v>
      </c>
      <c r="L20" s="17" t="s">
        <v>6</v>
      </c>
      <c r="M20" s="14">
        <f>SUM(M17:M19)</f>
        <v>13000.236908944618</v>
      </c>
      <c r="N20" s="15">
        <f>SUM(N17:N19)</f>
        <v>0.9999999999999999</v>
      </c>
      <c r="R20" s="170">
        <f>SUM(R17:R19)</f>
        <v>4.683469966166338</v>
      </c>
      <c r="U20" s="17" t="s">
        <v>6</v>
      </c>
      <c r="V20" s="14">
        <f>SUM(V17:V19)</f>
        <v>31475.088630286962</v>
      </c>
      <c r="W20" s="15">
        <f>SUM(W17:W19)</f>
        <v>1</v>
      </c>
      <c r="AA20" s="170">
        <f>SUM(AA17:AA19)</f>
        <v>11.265952496378299</v>
      </c>
    </row>
    <row r="21" spans="3:21" ht="15.75" thickTop="1">
      <c r="C21" s="16"/>
      <c r="L21" s="16"/>
      <c r="U21" s="16"/>
    </row>
    <row r="22" spans="4:28" ht="19.5" thickBot="1">
      <c r="D22" s="197" t="s">
        <v>7</v>
      </c>
      <c r="E22" s="197"/>
      <c r="F22" s="197"/>
      <c r="G22" s="197"/>
      <c r="H22" s="197"/>
      <c r="I22" s="197"/>
      <c r="J22" s="197"/>
      <c r="M22" s="202" t="s">
        <v>13</v>
      </c>
      <c r="N22" s="202"/>
      <c r="O22" s="202"/>
      <c r="P22" s="202"/>
      <c r="Q22" s="202"/>
      <c r="R22" s="202"/>
      <c r="S22" s="202"/>
      <c r="V22" s="199" t="s">
        <v>14</v>
      </c>
      <c r="W22" s="199"/>
      <c r="X22" s="199"/>
      <c r="Y22" s="199"/>
      <c r="Z22" s="199"/>
      <c r="AA22" s="199"/>
      <c r="AB22" s="199"/>
    </row>
    <row r="23" spans="3:28" ht="30.75" thickTop="1">
      <c r="C23" s="18" t="s">
        <v>12</v>
      </c>
      <c r="D23" s="6" t="s">
        <v>0</v>
      </c>
      <c r="E23" s="6" t="s">
        <v>1</v>
      </c>
      <c r="F23" s="6" t="s">
        <v>2</v>
      </c>
      <c r="G23" s="6" t="s">
        <v>3</v>
      </c>
      <c r="H23" s="6" t="s">
        <v>4</v>
      </c>
      <c r="I23" s="7" t="s">
        <v>5</v>
      </c>
      <c r="J23" s="186" t="s">
        <v>114</v>
      </c>
      <c r="L23" s="19" t="s">
        <v>12</v>
      </c>
      <c r="M23" s="6" t="s">
        <v>0</v>
      </c>
      <c r="N23" s="6" t="s">
        <v>1</v>
      </c>
      <c r="O23" s="6" t="s">
        <v>2</v>
      </c>
      <c r="P23" s="6" t="s">
        <v>3</v>
      </c>
      <c r="Q23" s="6" t="s">
        <v>4</v>
      </c>
      <c r="R23" s="7" t="s">
        <v>5</v>
      </c>
      <c r="S23" s="186" t="s">
        <v>114</v>
      </c>
      <c r="U23" s="20" t="s">
        <v>12</v>
      </c>
      <c r="V23" s="6" t="s">
        <v>0</v>
      </c>
      <c r="W23" s="6" t="s">
        <v>1</v>
      </c>
      <c r="X23" s="6" t="s">
        <v>2</v>
      </c>
      <c r="Y23" s="6" t="s">
        <v>3</v>
      </c>
      <c r="Z23" s="6" t="s">
        <v>4</v>
      </c>
      <c r="AA23" s="7" t="s">
        <v>5</v>
      </c>
      <c r="AB23" s="186" t="s">
        <v>114</v>
      </c>
    </row>
    <row r="24" spans="2:28" ht="15">
      <c r="B24">
        <v>1</v>
      </c>
      <c r="C24" s="9" t="s">
        <v>0</v>
      </c>
      <c r="D24" s="177">
        <f ca="1">'Station-to-Station Summaries'!C22+OFFSET('Station-to-Station Summaries'!B21,D$3,$B24)</f>
        <v>0</v>
      </c>
      <c r="E24" s="162">
        <f ca="1">'Station-to-Station Summaries'!D22+OFFSET('Station-to-Station Summaries'!B21,E$3,$B24)</f>
        <v>11531.542167281268</v>
      </c>
      <c r="F24" s="161">
        <f ca="1">'Station-to-Station Summaries'!E22+OFFSET('Station-to-Station Summaries'!B21,F$3,$B24)</f>
        <v>4855.3861756973765</v>
      </c>
      <c r="G24" s="161">
        <f ca="1">'Station-to-Station Summaries'!F22+OFFSET('Station-to-Station Summaries'!B21,G$3,$B24)</f>
        <v>32571.548928636566</v>
      </c>
      <c r="H24" s="161">
        <f ca="1">'Station-to-Station Summaries'!G22+OFFSET('Station-to-Station Summaries'!B21,H$3,$B24)</f>
        <v>809.2310292828961</v>
      </c>
      <c r="I24" s="161">
        <f ca="1">'Station-to-Station Summaries'!H22+OFFSET('Station-to-Station Summaries'!B21,I$3,$B24)</f>
        <v>607732.5029914549</v>
      </c>
      <c r="J24" s="179">
        <f ca="1">SUM(OFFSET(D24,0,$B24-1):I24)</f>
        <v>657500.211292353</v>
      </c>
      <c r="L24" s="9" t="s">
        <v>0</v>
      </c>
      <c r="M24" s="177">
        <f ca="1">'Station-to-Station Summaries'!L22+OFFSET('Station-to-Station Summaries'!K21,M$3,$B24)</f>
        <v>0</v>
      </c>
      <c r="N24" s="162">
        <f ca="1">'Station-to-Station Summaries'!M22+OFFSET('Station-to-Station Summaries'!K21,N$3,$B24)</f>
        <v>3641.5396317730324</v>
      </c>
      <c r="O24" s="161">
        <f ca="1">'Station-to-Station Summaries'!N22+OFFSET('Station-to-Station Summaries'!K21,O$3,$B24)</f>
        <v>34392.31874452308</v>
      </c>
      <c r="P24" s="161">
        <f ca="1">'Station-to-Station Summaries'!O22+OFFSET('Station-to-Station Summaries'!K21,P$3,$B24)</f>
        <v>105806.95707873866</v>
      </c>
      <c r="Q24" s="161">
        <f ca="1">'Station-to-Station Summaries'!P22+OFFSET('Station-to-Station Summaries'!K21,Q$3,$B24)</f>
        <v>1213.8465439243441</v>
      </c>
      <c r="R24" s="161">
        <f ca="1">'Station-to-Station Summaries'!Q22+OFFSET('Station-to-Station Summaries'!K21,R$3,$B24)</f>
        <v>721631.7703630226</v>
      </c>
      <c r="S24" s="179">
        <f ca="1">SUM(OFFSET(M24,0,$B24-1):R24)</f>
        <v>866686.4323619817</v>
      </c>
      <c r="U24" s="9" t="s">
        <v>0</v>
      </c>
      <c r="V24" s="177">
        <f ca="1">'Station-to-Station Summaries'!U22+OFFSET('Station-to-Station Summaries'!T21,V$3,$B24)</f>
        <v>0</v>
      </c>
      <c r="W24" s="162">
        <f ca="1">'Station-to-Station Summaries'!V22+OFFSET('Station-to-Station Summaries'!T21,W$3,$B24)</f>
        <v>15173.0817990543</v>
      </c>
      <c r="X24" s="161">
        <f ca="1">'Station-to-Station Summaries'!W22+OFFSET('Station-to-Station Summaries'!T21,X$3,$B24)</f>
        <v>39247.70492022046</v>
      </c>
      <c r="Y24" s="161">
        <f ca="1">'Station-to-Station Summaries'!X22+OFFSET('Station-to-Station Summaries'!T21,Y$3,$B24)</f>
        <v>138378.50600737522</v>
      </c>
      <c r="Z24" s="161">
        <f ca="1">'Station-to-Station Summaries'!Y22+OFFSET('Station-to-Station Summaries'!T21,Z$3,$B24)</f>
        <v>2023.0775732072402</v>
      </c>
      <c r="AA24" s="161">
        <f ca="1">'Station-to-Station Summaries'!Z22+OFFSET('Station-to-Station Summaries'!T21,AA$3,$B24)</f>
        <v>1329364.2733544775</v>
      </c>
      <c r="AB24" s="179">
        <f ca="1">SUM(OFFSET(V24,0,$B24-1):AA24)</f>
        <v>1524186.6436543348</v>
      </c>
    </row>
    <row r="25" spans="2:28" ht="15">
      <c r="B25">
        <v>2</v>
      </c>
      <c r="C25" s="9" t="s">
        <v>1</v>
      </c>
      <c r="D25" s="175">
        <f ca="1">('Station-to-Station Summaries'!C23+OFFSET('Station-to-Station Summaries'!B21,$B25,D$3))/'Station-to-Station Summaries'!I28</f>
        <v>0.00958627648839556</v>
      </c>
      <c r="E25" s="177">
        <f ca="1">'Station-to-Station Summaries'!D23+OFFSET('Station-to-Station Summaries'!B21,E$3,$B25)</f>
        <v>0</v>
      </c>
      <c r="F25" s="161">
        <f ca="1">'Station-to-Station Summaries'!E23+OFFSET('Station-to-Station Summaries'!B21,F$3,$B25)</f>
        <v>2832.3086024901363</v>
      </c>
      <c r="G25" s="161">
        <f ca="1">'Station-to-Station Summaries'!F23+OFFSET('Station-to-Station Summaries'!B21,G$3,$B25)</f>
        <v>4248.462903735204</v>
      </c>
      <c r="H25" s="161">
        <f ca="1">'Station-to-Station Summaries'!G23+OFFSET('Station-to-Station Summaries'!B21,H$3,$B25)</f>
        <v>202.30775732072402</v>
      </c>
      <c r="I25" s="161">
        <f ca="1">'Station-to-Station Summaries'!H23+OFFSET('Station-to-Station Summaries'!B21,I$3,$B25)</f>
        <v>98523.8778151926</v>
      </c>
      <c r="J25" s="179">
        <f ca="1">SUM(OFFSET(D25,0,$B25-1):I25)</f>
        <v>105806.95707873866</v>
      </c>
      <c r="L25" s="9" t="s">
        <v>1</v>
      </c>
      <c r="M25" s="175">
        <f ca="1">('Station-to-Station Summaries'!L23+OFFSET('Station-to-Station Summaries'!K21,$B25,M$3))/'Station-to-Station Summaries'!R28</f>
        <v>0.004041311180960934</v>
      </c>
      <c r="N25" s="177">
        <f ca="1">'Station-to-Station Summaries'!M23+OFFSET('Station-to-Station Summaries'!K21,N$3,$B25)</f>
        <v>0</v>
      </c>
      <c r="O25" s="161">
        <f ca="1">'Station-to-Station Summaries'!N23+OFFSET('Station-to-Station Summaries'!K21,O$3,$B25)</f>
        <v>1011.5387866036201</v>
      </c>
      <c r="P25" s="161">
        <f ca="1">'Station-to-Station Summaries'!O23+OFFSET('Station-to-Station Summaries'!K21,P$3,$B25)</f>
        <v>2023.0775732072402</v>
      </c>
      <c r="Q25" s="161">
        <f ca="1">'Station-to-Station Summaries'!P23+OFFSET('Station-to-Station Summaries'!K21,Q$3,$B25)</f>
        <v>0</v>
      </c>
      <c r="R25" s="161">
        <f ca="1">'Station-to-Station Summaries'!Q23+OFFSET('Station-to-Station Summaries'!K21,R$3,$B25)</f>
        <v>10520.003380677648</v>
      </c>
      <c r="S25" s="179">
        <f ca="1">SUM(OFFSET(M25,0,$B25-1):R25)</f>
        <v>13554.61974048851</v>
      </c>
      <c r="U25" s="9" t="s">
        <v>1</v>
      </c>
      <c r="V25" s="175">
        <f ca="1">('Station-to-Station Summaries'!U23+OFFSET('Station-to-Station Summaries'!T21,$B25,V$3))/'Station-to-Station Summaries'!AA28</f>
        <v>0.007211538461538461</v>
      </c>
      <c r="W25" s="177">
        <f ca="1">'Station-to-Station Summaries'!V23+OFFSET('Station-to-Station Summaries'!T21,W$3,$B25)</f>
        <v>0</v>
      </c>
      <c r="X25" s="161">
        <f ca="1">'Station-to-Station Summaries'!W23+OFFSET('Station-to-Station Summaries'!T21,X$3,$B25)</f>
        <v>3843.8473890937566</v>
      </c>
      <c r="Y25" s="161">
        <f ca="1">'Station-to-Station Summaries'!X23+OFFSET('Station-to-Station Summaries'!T21,Y$3,$B25)</f>
        <v>6271.540476942444</v>
      </c>
      <c r="Z25" s="161">
        <f ca="1">'Station-to-Station Summaries'!Y23+OFFSET('Station-to-Station Summaries'!T21,Z$3,$B25)</f>
        <v>202.30775732072402</v>
      </c>
      <c r="AA25" s="161">
        <f ca="1">'Station-to-Station Summaries'!Z23+OFFSET('Station-to-Station Summaries'!T21,AA$3,$B25)</f>
        <v>109043.88119587024</v>
      </c>
      <c r="AB25" s="179">
        <f ca="1">SUM(OFFSET(V25,0,$B25-1):AA25)</f>
        <v>119361.57681922716</v>
      </c>
    </row>
    <row r="26" spans="2:28" ht="15">
      <c r="B26">
        <v>3</v>
      </c>
      <c r="C26" s="9" t="s">
        <v>2</v>
      </c>
      <c r="D26" s="176">
        <f ca="1">('Station-to-Station Summaries'!C24+OFFSET('Station-to-Station Summaries'!B21,$B26,D$3))/'Station-to-Station Summaries'!I28</f>
        <v>0.004036326942482341</v>
      </c>
      <c r="E26" s="176">
        <f ca="1">('Station-to-Station Summaries'!D24+OFFSET('Station-to-Station Summaries'!B21,$B26,E$3))/'Station-to-Station Summaries'!I28</f>
        <v>0.002354524049781366</v>
      </c>
      <c r="F26" s="177">
        <f ca="1">'Station-to-Station Summaries'!E24+OFFSET('Station-to-Station Summaries'!B21,F$3,$B26)</f>
        <v>0</v>
      </c>
      <c r="G26" s="161">
        <f ca="1">'Station-to-Station Summaries'!F24+OFFSET('Station-to-Station Summaries'!B21,G$3,$B26)</f>
        <v>24681.54639312833</v>
      </c>
      <c r="H26" s="161">
        <f ca="1">'Station-to-Station Summaries'!G24+OFFSET('Station-to-Station Summaries'!B21,H$3,$B26)</f>
        <v>404.61551464144804</v>
      </c>
      <c r="I26" s="161">
        <f ca="1">'Station-to-Station Summaries'!H24+OFFSET('Station-to-Station Summaries'!B21,I$3,$B26)</f>
        <v>378517.81394707464</v>
      </c>
      <c r="J26" s="179">
        <f ca="1">SUM(OFFSET(D26,0,$B26-1):I26)</f>
        <v>403603.97585484444</v>
      </c>
      <c r="L26" s="9" t="s">
        <v>2</v>
      </c>
      <c r="M26" s="176">
        <f ca="1">('Station-to-Station Summaries'!L24+OFFSET('Station-to-Station Summaries'!K21,$B26,M$3))/'Station-to-Station Summaries'!R28</f>
        <v>0.038167938931297704</v>
      </c>
      <c r="N26" s="176">
        <f ca="1">('Station-to-Station Summaries'!M24+OFFSET('Station-to-Station Summaries'!K21,$B26,N$3))/'Station-to-Station Summaries'!R28</f>
        <v>0.0011225864391558149</v>
      </c>
      <c r="O26" s="177">
        <f ca="1">'Station-to-Station Summaries'!N24+OFFSET('Station-to-Station Summaries'!K21,O$3,$B26)</f>
        <v>0</v>
      </c>
      <c r="P26" s="161">
        <f ca="1">'Station-to-Station Summaries'!O24+OFFSET('Station-to-Station Summaries'!K21,P$3,$B26)</f>
        <v>5664.617204980273</v>
      </c>
      <c r="Q26" s="161">
        <f ca="1">'Station-to-Station Summaries'!P24+OFFSET('Station-to-Station Summaries'!K21,Q$3,$B26)</f>
        <v>0</v>
      </c>
      <c r="R26" s="161">
        <f ca="1">'Station-to-Station Summaries'!Q24+OFFSET('Station-to-Station Summaries'!K21,R$3,$B26)</f>
        <v>9103.84907943258</v>
      </c>
      <c r="S26" s="179">
        <f ca="1">SUM(OFFSET(M26,0,$B26-1):R26)</f>
        <v>14768.466284412854</v>
      </c>
      <c r="U26" s="9" t="s">
        <v>2</v>
      </c>
      <c r="V26" s="176">
        <f ca="1">('Station-to-Station Summaries'!U24+OFFSET('Station-to-Station Summaries'!T21,$B26,V$3))/'Station-to-Station Summaries'!AA28</f>
        <v>0.018653846153846153</v>
      </c>
      <c r="W26" s="176">
        <f ca="1">('Station-to-Station Summaries'!V24+OFFSET('Station-to-Station Summaries'!T21,$B26,W$3))/'Station-to-Station Summaries'!AA28</f>
        <v>0.0018269230769230771</v>
      </c>
      <c r="X26" s="177">
        <f ca="1">'Station-to-Station Summaries'!W24+OFFSET('Station-to-Station Summaries'!T21,X$3,$B26)</f>
        <v>0</v>
      </c>
      <c r="Y26" s="161">
        <f ca="1">'Station-to-Station Summaries'!X24+OFFSET('Station-to-Station Summaries'!T21,Y$3,$B26)</f>
        <v>30346.163598108604</v>
      </c>
      <c r="Z26" s="161">
        <f ca="1">'Station-to-Station Summaries'!Y24+OFFSET('Station-to-Station Summaries'!T21,Z$3,$B26)</f>
        <v>404.61551464144804</v>
      </c>
      <c r="AA26" s="161">
        <f ca="1">'Station-to-Station Summaries'!Z24+OFFSET('Station-to-Station Summaries'!T21,AA$3,$B26)</f>
        <v>387621.66302650725</v>
      </c>
      <c r="AB26" s="179">
        <f ca="1">SUM(OFFSET(V26,0,$B26-1):AA26)</f>
        <v>418372.4421392573</v>
      </c>
    </row>
    <row r="27" spans="2:28" ht="15">
      <c r="B27">
        <v>4</v>
      </c>
      <c r="C27" s="9" t="s">
        <v>3</v>
      </c>
      <c r="D27" s="176">
        <f ca="1">('Station-to-Station Summaries'!C25+OFFSET('Station-to-Station Summaries'!B21,$B27,D$3))/'Station-to-Station Summaries'!I28</f>
        <v>0.027077026572485705</v>
      </c>
      <c r="E27" s="176">
        <f ca="1">('Station-to-Station Summaries'!D25+OFFSET('Station-to-Station Summaries'!B21,$B27,E$3))/'Station-to-Station Summaries'!I28</f>
        <v>0.0035317860746720484</v>
      </c>
      <c r="F27" s="176">
        <f ca="1">('Station-to-Station Summaries'!E25+OFFSET('Station-to-Station Summaries'!B21,$B27,F$3))/'Station-to-Station Summaries'!I28</f>
        <v>0.020517995290951902</v>
      </c>
      <c r="G27" s="177">
        <f ca="1">'Station-to-Station Summaries'!F25+OFFSET('Station-to-Station Summaries'!B21,G$3,$B27)</f>
        <v>0</v>
      </c>
      <c r="H27" s="161">
        <f ca="1">'Station-to-Station Summaries'!G25+OFFSET('Station-to-Station Summaries'!B21,H$3,$B27)</f>
        <v>404.61551464144804</v>
      </c>
      <c r="I27" s="161">
        <f ca="1">'Station-to-Station Summaries'!H25+OFFSET('Station-to-Station Summaries'!B21,I$3,$B27)</f>
        <v>30953.086870070772</v>
      </c>
      <c r="J27" s="179">
        <f ca="1">SUM(OFFSET(D27,0,$B27-1):I27)</f>
        <v>31357.702384712222</v>
      </c>
      <c r="L27" s="9" t="s">
        <v>3</v>
      </c>
      <c r="M27" s="176">
        <f ca="1">('Station-to-Station Summaries'!L25+OFFSET('Station-to-Station Summaries'!K21,$B27,M$3))/'Station-to-Station Summaries'!R28</f>
        <v>0.11742254153569824</v>
      </c>
      <c r="N27" s="176">
        <f ca="1">('Station-to-Station Summaries'!M25+OFFSET('Station-to-Station Summaries'!K21,$B27,N$3))/'Station-to-Station Summaries'!R28</f>
        <v>0.0022451728783116297</v>
      </c>
      <c r="O27" s="176">
        <f ca="1">('Station-to-Station Summaries'!N25+OFFSET('Station-to-Station Summaries'!K21,$B27,O$3))/'Station-to-Station Summaries'!R28</f>
        <v>0.006286484059272564</v>
      </c>
      <c r="P27" s="177">
        <f ca="1">'Station-to-Station Summaries'!O25+OFFSET('Station-to-Station Summaries'!K21,P$3,$B27)</f>
        <v>0</v>
      </c>
      <c r="Q27" s="161">
        <f ca="1">'Station-to-Station Summaries'!P25+OFFSET('Station-to-Station Summaries'!K21,Q$3,$B27)</f>
        <v>1416.1543012450682</v>
      </c>
      <c r="R27" s="161">
        <f ca="1">'Station-to-Station Summaries'!Q25+OFFSET('Station-to-Station Summaries'!K21,R$3,$B27)</f>
        <v>3034.61635981086</v>
      </c>
      <c r="S27" s="179">
        <f ca="1">SUM(OFFSET(M27,0,$B27-1):R27)</f>
        <v>4450.770661055928</v>
      </c>
      <c r="U27" s="9" t="s">
        <v>3</v>
      </c>
      <c r="V27" s="176">
        <f ca="1">('Station-to-Station Summaries'!U25+OFFSET('Station-to-Station Summaries'!T21,$B27,V$3))/'Station-to-Station Summaries'!AA28</f>
        <v>0.06576923076923077</v>
      </c>
      <c r="W27" s="176">
        <f ca="1">('Station-to-Station Summaries'!V25+OFFSET('Station-to-Station Summaries'!T21,$B27,W$3))/'Station-to-Station Summaries'!AA28</f>
        <v>0.0029807692307692304</v>
      </c>
      <c r="X27" s="176">
        <f ca="1">('Station-to-Station Summaries'!W25+OFFSET('Station-to-Station Summaries'!T21,$B27,X$3))/'Station-to-Station Summaries'!AA28</f>
        <v>0.014423076923076924</v>
      </c>
      <c r="Y27" s="177">
        <f ca="1">'Station-to-Station Summaries'!X25+OFFSET('Station-to-Station Summaries'!T21,Y$3,$B27)</f>
        <v>0</v>
      </c>
      <c r="Z27" s="161">
        <f ca="1">'Station-to-Station Summaries'!Y25+OFFSET('Station-to-Station Summaries'!T21,Z$3,$B27)</f>
        <v>1820.7698158865162</v>
      </c>
      <c r="AA27" s="161">
        <f ca="1">'Station-to-Station Summaries'!Z25+OFFSET('Station-to-Station Summaries'!T21,AA$3,$B27)</f>
        <v>33987.703229881634</v>
      </c>
      <c r="AB27" s="179">
        <f ca="1">SUM(OFFSET(V27,0,$B27-1):AA27)</f>
        <v>35808.47304576815</v>
      </c>
    </row>
    <row r="28" spans="2:28" ht="15">
      <c r="B28">
        <v>5</v>
      </c>
      <c r="C28" s="9" t="s">
        <v>4</v>
      </c>
      <c r="D28" s="176">
        <f ca="1">('Station-to-Station Summaries'!C26+OFFSET('Station-to-Station Summaries'!B21,$B28,D$3))/'Station-to-Station Summaries'!I28</f>
        <v>0.0006727211570803902</v>
      </c>
      <c r="E28" s="176">
        <f ca="1">('Station-to-Station Summaries'!D26+OFFSET('Station-to-Station Summaries'!B21,$B28,E$3))/'Station-to-Station Summaries'!I28</f>
        <v>0.00016818028927009755</v>
      </c>
      <c r="F28" s="176">
        <f ca="1">('Station-to-Station Summaries'!E26+OFFSET('Station-to-Station Summaries'!B21,$B28,F$3))/'Station-to-Station Summaries'!I28</f>
        <v>0.0003363605785401951</v>
      </c>
      <c r="G28" s="176">
        <f ca="1">('Station-to-Station Summaries'!F26+OFFSET('Station-to-Station Summaries'!B21,$B28,G$3))/'Station-to-Station Summaries'!I28</f>
        <v>0.0003363605785401951</v>
      </c>
      <c r="H28" s="177">
        <f ca="1">'Station-to-Station Summaries'!G26+OFFSET('Station-to-Station Summaries'!B21,H$3,$B28)</f>
        <v>0</v>
      </c>
      <c r="I28" s="161">
        <f ca="1">'Station-to-Station Summaries'!H26+OFFSET('Station-to-Station Summaries'!B21,I$3,$B28)</f>
        <v>4653.078418376653</v>
      </c>
      <c r="J28" s="179">
        <f ca="1">SUM(OFFSET(D28,0,$B28-1):I28)</f>
        <v>4653.078418376653</v>
      </c>
      <c r="L28" s="9" t="s">
        <v>4</v>
      </c>
      <c r="M28" s="176">
        <f ca="1">('Station-to-Station Summaries'!L26+OFFSET('Station-to-Station Summaries'!K21,$B28,M$3))/'Station-to-Station Summaries'!R28</f>
        <v>0.0013471037269869779</v>
      </c>
      <c r="N28" s="176">
        <f ca="1">('Station-to-Station Summaries'!M26+OFFSET('Station-to-Station Summaries'!K21,$B28,N$3))/'Station-to-Station Summaries'!R28</f>
        <v>0</v>
      </c>
      <c r="O28" s="176">
        <f ca="1">('Station-to-Station Summaries'!N26+OFFSET('Station-to-Station Summaries'!K21,$B28,O$3))/'Station-to-Station Summaries'!R28</f>
        <v>0</v>
      </c>
      <c r="P28" s="176">
        <f ca="1">('Station-to-Station Summaries'!O26+OFFSET('Station-to-Station Summaries'!K21,$B28,P$3))/'Station-to-Station Summaries'!R28</f>
        <v>0.001571621014818141</v>
      </c>
      <c r="Q28" s="177">
        <f ca="1">'Station-to-Station Summaries'!P26+OFFSET('Station-to-Station Summaries'!K21,Q$3,$B28)</f>
        <v>0</v>
      </c>
      <c r="R28" s="161">
        <f ca="1">'Station-to-Station Summaries'!Q26+OFFSET('Station-to-Station Summaries'!K21,R$3,$B28)</f>
        <v>1618.4620585657922</v>
      </c>
      <c r="S28" s="179">
        <f ca="1">SUM(OFFSET(M28,0,$B28-1):R28)</f>
        <v>1618.4620585657922</v>
      </c>
      <c r="U28" s="9" t="s">
        <v>4</v>
      </c>
      <c r="V28" s="176">
        <f ca="1">('Station-to-Station Summaries'!U26+OFFSET('Station-to-Station Summaries'!T21,$B28,V$3))/'Station-to-Station Summaries'!AA28</f>
        <v>0.0009615384615384616</v>
      </c>
      <c r="W28" s="176">
        <f ca="1">('Station-to-Station Summaries'!V26+OFFSET('Station-to-Station Summaries'!T21,$B28,W$3))/'Station-to-Station Summaries'!AA28</f>
        <v>9.615384615384615E-05</v>
      </c>
      <c r="X28" s="176">
        <f ca="1">('Station-to-Station Summaries'!W26+OFFSET('Station-to-Station Summaries'!T21,$B28,X$3))/'Station-to-Station Summaries'!AA28</f>
        <v>0.0001923076923076923</v>
      </c>
      <c r="Y28" s="176">
        <f ca="1">('Station-to-Station Summaries'!X26+OFFSET('Station-to-Station Summaries'!T21,$B28,Y$3))/'Station-to-Station Summaries'!AA28</f>
        <v>0.0008653846153846154</v>
      </c>
      <c r="Z28" s="177">
        <f ca="1">'Station-to-Station Summaries'!Y26+OFFSET('Station-to-Station Summaries'!T21,Z$3,$B28)</f>
        <v>0</v>
      </c>
      <c r="AA28" s="161">
        <f ca="1">'Station-to-Station Summaries'!Z26+OFFSET('Station-to-Station Summaries'!T21,AA$3,$B28)</f>
        <v>6271.540476942445</v>
      </c>
      <c r="AB28" s="179">
        <f ca="1">SUM(OFFSET(V28,0,$B28-1):AA28)</f>
        <v>6271.540476942445</v>
      </c>
    </row>
    <row r="29" spans="2:28" ht="15">
      <c r="B29">
        <v>6</v>
      </c>
      <c r="C29" s="9" t="s">
        <v>5</v>
      </c>
      <c r="D29" s="176">
        <f ca="1">('Station-to-Station Summaries'!C27+OFFSET('Station-to-Station Summaries'!B21,$B29,D$3))/'Station-to-Station Summaries'!I28</f>
        <v>0.505213588967373</v>
      </c>
      <c r="E29" s="176">
        <f ca="1">('Station-to-Station Summaries'!D27+OFFSET('Station-to-Station Summaries'!B21,$B29,E$3))/'Station-to-Station Summaries'!I28</f>
        <v>0.08190380087453751</v>
      </c>
      <c r="F29" s="176">
        <f ca="1">('Station-to-Station Summaries'!E27+OFFSET('Station-to-Station Summaries'!B21,$B29,F$3))/'Station-to-Station Summaries'!I28</f>
        <v>0.31466532122435253</v>
      </c>
      <c r="G29" s="176">
        <f ca="1">('Station-to-Station Summaries'!F27+OFFSET('Station-to-Station Summaries'!B21,$B29,G$3))/'Station-to-Station Summaries'!I28</f>
        <v>0.025731584258324922</v>
      </c>
      <c r="H29" s="176">
        <f ca="1">('Station-to-Station Summaries'!G27+OFFSET('Station-to-Station Summaries'!B21,$B29,H$3))/'Station-to-Station Summaries'!I28</f>
        <v>0.003868146653212244</v>
      </c>
      <c r="I29" s="177">
        <f ca="1">'Station-to-Station Summaries'!H27+OFFSET('Station-to-Station Summaries'!B21,I$3,$B29)</f>
        <v>0</v>
      </c>
      <c r="J29" s="179">
        <f ca="1">SUM(OFFSET(D29,0,$B29-1):I29)</f>
        <v>0</v>
      </c>
      <c r="L29" s="9" t="s">
        <v>5</v>
      </c>
      <c r="M29" s="176">
        <f ca="1">('Station-to-Station Summaries'!L27+OFFSET('Station-to-Station Summaries'!K21,$B29,M$3))/'Station-to-Station Summaries'!R28</f>
        <v>0.8008531656937584</v>
      </c>
      <c r="N29" s="176">
        <f ca="1">('Station-to-Station Summaries'!M27+OFFSET('Station-to-Station Summaries'!K21,$B29,N$3))/'Station-to-Station Summaries'!R28</f>
        <v>0.011674898967220475</v>
      </c>
      <c r="O29" s="176">
        <f ca="1">('Station-to-Station Summaries'!N27+OFFSET('Station-to-Station Summaries'!K21,$B29,O$3))/'Station-to-Station Summaries'!R28</f>
        <v>0.010103277952402335</v>
      </c>
      <c r="P29" s="176">
        <f ca="1">('Station-to-Station Summaries'!O27+OFFSET('Station-to-Station Summaries'!K21,$B29,P$3))/'Station-to-Station Summaries'!R28</f>
        <v>0.003367759317467445</v>
      </c>
      <c r="Q29" s="176">
        <f ca="1">('Station-to-Station Summaries'!P27+OFFSET('Station-to-Station Summaries'!K21,$B29,Q$3))/'Station-to-Station Summaries'!R28</f>
        <v>0.001796138302649304</v>
      </c>
      <c r="R29" s="177">
        <f ca="1">'Station-to-Station Summaries'!Q27+OFFSET('Station-to-Station Summaries'!K21,R$3,$B29)</f>
        <v>0</v>
      </c>
      <c r="S29" s="179">
        <f ca="1">SUM(OFFSET(M29,0,$B29-1):R29)</f>
        <v>0</v>
      </c>
      <c r="U29" s="9" t="s">
        <v>5</v>
      </c>
      <c r="V29" s="176">
        <f ca="1">('Station-to-Station Summaries'!U27+OFFSET('Station-to-Station Summaries'!T21,$B29,V$3))/'Station-to-Station Summaries'!AA28</f>
        <v>0.6318269230769231</v>
      </c>
      <c r="W29" s="176">
        <f ca="1">('Station-to-Station Summaries'!V27+OFFSET('Station-to-Station Summaries'!T21,$B29,W$3))/'Station-to-Station Summaries'!AA28</f>
        <v>0.051826923076923076</v>
      </c>
      <c r="X29" s="176">
        <f ca="1">('Station-to-Station Summaries'!W27+OFFSET('Station-to-Station Summaries'!T21,$B29,X$3))/'Station-to-Station Summaries'!AA28</f>
        <v>0.18423076923076925</v>
      </c>
      <c r="Y29" s="176">
        <f ca="1">('Station-to-Station Summaries'!X27+OFFSET('Station-to-Station Summaries'!T21,$B29,Y$3))/'Station-to-Station Summaries'!AA28</f>
        <v>0.016153846153846154</v>
      </c>
      <c r="Z29" s="176">
        <f ca="1">('Station-to-Station Summaries'!Y27+OFFSET('Station-to-Station Summaries'!T21,$B29,Z$3))/'Station-to-Station Summaries'!AA28</f>
        <v>0.002980769230769231</v>
      </c>
      <c r="AA29" s="177">
        <f ca="1">'Station-to-Station Summaries'!Z27+OFFSET('Station-to-Station Summaries'!T21,AA$3,$B29)</f>
        <v>0</v>
      </c>
      <c r="AB29" s="179">
        <f ca="1">SUM(OFFSET(V29,0,$B29-1):AA29)</f>
        <v>0</v>
      </c>
    </row>
    <row r="30" spans="3:28" ht="15.75" thickBot="1">
      <c r="C30" s="182" t="s">
        <v>111</v>
      </c>
      <c r="D30" s="180">
        <f ca="1">SUM(D24:OFFSET(D24,D$3-1,0))</f>
        <v>0</v>
      </c>
      <c r="E30" s="178">
        <f ca="1">SUM(E24:OFFSET(E24,E$3-1,0))</f>
        <v>11531.542167281268</v>
      </c>
      <c r="F30" s="178">
        <f ca="1">SUM(F24:OFFSET(F24,F$3-1,0))</f>
        <v>7687.694778187513</v>
      </c>
      <c r="G30" s="178">
        <f ca="1">SUM(G24:OFFSET(G24,G$3-1,0))</f>
        <v>61501.5582255001</v>
      </c>
      <c r="H30" s="178">
        <f ca="1">SUM(H24:OFFSET(H24,H$3-1,0))</f>
        <v>1820.7698158865162</v>
      </c>
      <c r="I30" s="178">
        <f ca="1">SUM(I24:OFFSET(I24,I$3-1,0))</f>
        <v>1120380.3600421695</v>
      </c>
      <c r="J30" s="187">
        <f>SUM(J24:J29)</f>
        <v>1202921.9250290247</v>
      </c>
      <c r="L30" s="182" t="s">
        <v>111</v>
      </c>
      <c r="M30" s="180">
        <f ca="1">SUM(M24:OFFSET(M24,M$3-1,0))</f>
        <v>0</v>
      </c>
      <c r="N30" s="178">
        <f ca="1">SUM(N24:OFFSET(N24,N$3-1,0))</f>
        <v>3641.5396317730324</v>
      </c>
      <c r="O30" s="178">
        <f ca="1">SUM(O24:OFFSET(O24,O$3-1,0))</f>
        <v>35403.8575311267</v>
      </c>
      <c r="P30" s="178">
        <f ca="1">SUM(P24:OFFSET(P24,P$3-1,0))</f>
        <v>113494.65185692617</v>
      </c>
      <c r="Q30" s="178">
        <f ca="1">SUM(Q24:OFFSET(Q24,Q$3-1,0))</f>
        <v>2630.000845169412</v>
      </c>
      <c r="R30" s="178">
        <f ca="1">SUM(R24:OFFSET(R24,R$3-1,0))</f>
        <v>745908.7012415094</v>
      </c>
      <c r="S30" s="187">
        <f>SUM(S24:S29)</f>
        <v>901078.7511065048</v>
      </c>
      <c r="U30" s="182" t="s">
        <v>111</v>
      </c>
      <c r="V30" s="180">
        <f ca="1">SUM(V24:OFFSET(V24,V$3-1,0))</f>
        <v>0</v>
      </c>
      <c r="W30" s="178">
        <f ca="1">SUM(W24:OFFSET(W24,W$3-1,0))</f>
        <v>15173.0817990543</v>
      </c>
      <c r="X30" s="178">
        <f ca="1">SUM(X24:OFFSET(X24,X$3-1,0))</f>
        <v>43091.55230931421</v>
      </c>
      <c r="Y30" s="178">
        <f ca="1">SUM(Y24:OFFSET(Y24,Y$3-1,0))</f>
        <v>174996.21008242626</v>
      </c>
      <c r="Z30" s="178">
        <f ca="1">SUM(Z24:OFFSET(Z24,Z$3-1,0))</f>
        <v>4450.770661055929</v>
      </c>
      <c r="AA30" s="178">
        <f ca="1">SUM(AA24:OFFSET(AA24,AA$3-1,0))</f>
        <v>1866289.061283679</v>
      </c>
      <c r="AB30" s="187">
        <f>SUM(AB24:AB29)</f>
        <v>2104000.6761355298</v>
      </c>
    </row>
    <row r="31" spans="3:28" ht="16.5" thickBot="1" thickTop="1">
      <c r="C31" s="185" t="s">
        <v>112</v>
      </c>
      <c r="D31" s="181">
        <f ca="1">D30+OFFSET(J23,D$3,0)</f>
        <v>657500.211292353</v>
      </c>
      <c r="E31" s="181">
        <f ca="1">E30+OFFSET(J23,E$3,0)</f>
        <v>117338.49924601993</v>
      </c>
      <c r="F31" s="181">
        <f ca="1">F30+OFFSET(J23,F$3,0)</f>
        <v>411291.6706330319</v>
      </c>
      <c r="G31" s="181">
        <f ca="1">G30+OFFSET(J23,G$3,0)</f>
        <v>92859.26061021232</v>
      </c>
      <c r="H31" s="181">
        <f ca="1">H30+OFFSET(J23,H$3,0)</f>
        <v>6473.848234263169</v>
      </c>
      <c r="I31" s="181">
        <f ca="1">I30+OFFSET(J23,I$3,0)</f>
        <v>1120380.3600421695</v>
      </c>
      <c r="J31" s="188"/>
      <c r="L31" s="189" t="s">
        <v>112</v>
      </c>
      <c r="M31" s="190">
        <f ca="1">M30+OFFSET(S23,M$3,0)</f>
        <v>866686.4323619817</v>
      </c>
      <c r="N31" s="190">
        <f ca="1">N30+OFFSET(S23,N$3,0)</f>
        <v>17196.159372261543</v>
      </c>
      <c r="O31" s="190">
        <f ca="1">O30+OFFSET(S23,O$3,0)</f>
        <v>50172.32381553955</v>
      </c>
      <c r="P31" s="190">
        <f ca="1">P30+OFFSET(S23,P$3,0)</f>
        <v>117945.4225179821</v>
      </c>
      <c r="Q31" s="190">
        <f ca="1">Q30+OFFSET(S23,Q$3,0)</f>
        <v>4248.462903735204</v>
      </c>
      <c r="R31" s="190">
        <f ca="1">R30+OFFSET(S23,R$3,0)</f>
        <v>745908.7012415094</v>
      </c>
      <c r="S31" s="188"/>
      <c r="U31" s="193" t="s">
        <v>112</v>
      </c>
      <c r="V31" s="194">
        <f ca="1">V30+OFFSET(AB23,V$3,0)</f>
        <v>1524186.6436543348</v>
      </c>
      <c r="W31" s="194">
        <f ca="1">W30+OFFSET(AB23,W$3,0)</f>
        <v>134534.65861828148</v>
      </c>
      <c r="X31" s="194">
        <f ca="1">X30+OFFSET(AB23,X$3,0)</f>
        <v>461463.9944485715</v>
      </c>
      <c r="Y31" s="194">
        <f ca="1">Y30+OFFSET(AB23,Y$3,0)</f>
        <v>210804.68312819442</v>
      </c>
      <c r="Z31" s="194">
        <f ca="1">Z30+OFFSET(AB23,Z$3,0)</f>
        <v>10722.311137998375</v>
      </c>
      <c r="AA31" s="194">
        <f ca="1">AA30+OFFSET(AB23,AA$3,0)</f>
        <v>1866289.061283679</v>
      </c>
      <c r="AB31" s="188"/>
    </row>
    <row r="32" spans="3:28" ht="16.5" thickBot="1" thickTop="1">
      <c r="C32" s="183" t="s">
        <v>115</v>
      </c>
      <c r="D32" s="184">
        <f>D31/SUM(D31:I31)</f>
        <v>0.2732929700639085</v>
      </c>
      <c r="E32" s="184">
        <f>E31/SUM(D31:I31)</f>
        <v>0.04877228388832829</v>
      </c>
      <c r="F32" s="184">
        <f>F31/SUM(D31:I31)</f>
        <v>0.17095526404305417</v>
      </c>
      <c r="G32" s="184">
        <f>G31/SUM(D31:I31)</f>
        <v>0.03859737638748739</v>
      </c>
      <c r="H32" s="184">
        <f>H31/SUM(D31:I31)</f>
        <v>0.0026908846283215607</v>
      </c>
      <c r="I32" s="184">
        <f>I31/SUM(D31:I31)</f>
        <v>0.46569122098890003</v>
      </c>
      <c r="J32" s="176"/>
      <c r="L32" s="191" t="s">
        <v>115</v>
      </c>
      <c r="M32" s="192">
        <f>M31/SUM(M31:R31)</f>
        <v>0.4809160305343511</v>
      </c>
      <c r="N32" s="192">
        <f>N31/SUM(M31:R31)</f>
        <v>0.009541984732824428</v>
      </c>
      <c r="O32" s="192">
        <f>O31/SUM(M31:R31)</f>
        <v>0.027840143691064207</v>
      </c>
      <c r="P32" s="192">
        <f>P31/SUM(M31:R31)</f>
        <v>0.065446789402784</v>
      </c>
      <c r="Q32" s="192">
        <f>Q31/SUM(M31:R31)</f>
        <v>0.0023574315222272112</v>
      </c>
      <c r="R32" s="192">
        <f>R31/SUM(M31:R31)</f>
        <v>0.41389762011674897</v>
      </c>
      <c r="S32" s="176"/>
      <c r="U32" s="195" t="s">
        <v>115</v>
      </c>
      <c r="V32" s="196">
        <f>V31/SUM(V31:AA31)</f>
        <v>0.3622115384615385</v>
      </c>
      <c r="W32" s="196">
        <f>W31/SUM(V31:AA31)</f>
        <v>0.03197115384615385</v>
      </c>
      <c r="X32" s="196">
        <f>X31/SUM(V31:AA31)</f>
        <v>0.10966346153846154</v>
      </c>
      <c r="Y32" s="196">
        <f>Y31/SUM(V31:AA31)</f>
        <v>0.050096153846153846</v>
      </c>
      <c r="Z32" s="196">
        <f>Z31/SUM(V31:AA31)</f>
        <v>0.0025480769230769237</v>
      </c>
      <c r="AA32" s="196">
        <f>AA31/SUM(V31:AA31)</f>
        <v>0.44350961538461536</v>
      </c>
      <c r="AB32" s="176"/>
    </row>
    <row r="33" spans="5:28" ht="15.75" thickTop="1">
      <c r="E33" s="200" t="s">
        <v>108</v>
      </c>
      <c r="F33" s="200"/>
      <c r="G33" s="200"/>
      <c r="H33" s="200"/>
      <c r="I33" s="200"/>
      <c r="J33" s="200"/>
      <c r="N33" s="200" t="s">
        <v>108</v>
      </c>
      <c r="O33" s="200"/>
      <c r="P33" s="200"/>
      <c r="Q33" s="200"/>
      <c r="R33" s="200"/>
      <c r="S33" s="201"/>
      <c r="W33" s="200" t="s">
        <v>108</v>
      </c>
      <c r="X33" s="200"/>
      <c r="Y33" s="200"/>
      <c r="Z33" s="200"/>
      <c r="AA33" s="200"/>
      <c r="AB33" s="201"/>
    </row>
    <row r="34" spans="3:28" ht="15">
      <c r="C34" s="164"/>
      <c r="D34" s="165" t="s">
        <v>105</v>
      </c>
      <c r="E34" s="165" t="s">
        <v>106</v>
      </c>
      <c r="F34" s="164"/>
      <c r="G34" s="165" t="s">
        <v>110</v>
      </c>
      <c r="H34" s="165"/>
      <c r="I34" s="166" t="s">
        <v>107</v>
      </c>
      <c r="J34" s="167"/>
      <c r="L34" s="164"/>
      <c r="M34" s="165" t="s">
        <v>105</v>
      </c>
      <c r="N34" s="165" t="s">
        <v>106</v>
      </c>
      <c r="O34" s="164"/>
      <c r="P34" s="165" t="s">
        <v>110</v>
      </c>
      <c r="Q34" s="165"/>
      <c r="R34" s="166" t="s">
        <v>107</v>
      </c>
      <c r="S34" s="167"/>
      <c r="U34" s="164"/>
      <c r="V34" s="165" t="s">
        <v>105</v>
      </c>
      <c r="W34" s="165" t="s">
        <v>106</v>
      </c>
      <c r="X34" s="164"/>
      <c r="Y34" s="165" t="s">
        <v>110</v>
      </c>
      <c r="Z34" s="165"/>
      <c r="AA34" s="166" t="s">
        <v>107</v>
      </c>
      <c r="AB34" s="167"/>
    </row>
    <row r="35" spans="3:27" ht="15">
      <c r="C35" s="2" t="s">
        <v>8</v>
      </c>
      <c r="D35" s="1">
        <f>SUM(D24:E25)</f>
        <v>11531.551753557756</v>
      </c>
      <c r="E35" s="4">
        <f>D35/D38</f>
        <v>0.009586284381160265</v>
      </c>
      <c r="G35" s="168">
        <f>'Station-to-Station Summaries'!F32</f>
        <v>165</v>
      </c>
      <c r="I35" s="96">
        <f>D35*G35/10^6</f>
        <v>1.9027060393370299</v>
      </c>
      <c r="L35" s="2" t="s">
        <v>8</v>
      </c>
      <c r="M35" s="1">
        <f>SUM(M24:N25)</f>
        <v>3641.5436730842134</v>
      </c>
      <c r="N35" s="4">
        <f>M35/M38</f>
        <v>0.004041315647805771</v>
      </c>
      <c r="P35" s="168">
        <f>'Station-to-Station Summaries'!O32</f>
        <v>165</v>
      </c>
      <c r="R35" s="96">
        <f>M35*P35/10^6</f>
        <v>0.6008547060588952</v>
      </c>
      <c r="U35" s="2" t="s">
        <v>8</v>
      </c>
      <c r="V35" s="1">
        <f>SUM(V24:W25)</f>
        <v>15173.089010592761</v>
      </c>
      <c r="W35" s="4">
        <f>V35/V38</f>
        <v>0.00721154186435683</v>
      </c>
      <c r="Y35" s="168">
        <f>'Station-to-Station Summaries'!X32</f>
        <v>165</v>
      </c>
      <c r="AA35" s="96">
        <f>V35*Y35/10^6</f>
        <v>2.503559686747806</v>
      </c>
    </row>
    <row r="36" spans="3:27" ht="15">
      <c r="C36" s="2" t="s">
        <v>9</v>
      </c>
      <c r="D36" s="1">
        <v>0</v>
      </c>
      <c r="E36" s="4">
        <f>D36/D38</f>
        <v>0</v>
      </c>
      <c r="G36" s="168">
        <f>'Station-to-Station Summaries'!F33</f>
        <v>0</v>
      </c>
      <c r="I36" s="96">
        <f>D36*G36/10^6</f>
        <v>0</v>
      </c>
      <c r="L36" s="2" t="s">
        <v>9</v>
      </c>
      <c r="M36" s="1">
        <v>0</v>
      </c>
      <c r="N36" s="4">
        <f>M36/M38</f>
        <v>0</v>
      </c>
      <c r="P36" s="168">
        <f>'Station-to-Station Summaries'!O33</f>
        <v>0</v>
      </c>
      <c r="R36" s="96">
        <f>M36*P36/10^6</f>
        <v>0</v>
      </c>
      <c r="U36" s="2" t="s">
        <v>9</v>
      </c>
      <c r="V36" s="1">
        <v>0</v>
      </c>
      <c r="W36" s="4">
        <f>V36/V38</f>
        <v>0</v>
      </c>
      <c r="Y36" s="168">
        <f>'Station-to-Station Summaries'!X33</f>
        <v>0</v>
      </c>
      <c r="AA36" s="96">
        <f>V36*Y36/10^6</f>
        <v>0</v>
      </c>
    </row>
    <row r="37" spans="3:27" ht="15">
      <c r="C37" s="2" t="s">
        <v>10</v>
      </c>
      <c r="D37" s="3">
        <f>SUM(J26:J29,F24:I25)</f>
        <v>1191390.382861744</v>
      </c>
      <c r="E37" s="5">
        <f>D37/D38</f>
        <v>0.9904137156188397</v>
      </c>
      <c r="G37" s="168">
        <f>'Station-to-Station Summaries'!F34</f>
        <v>363.6190476190476</v>
      </c>
      <c r="I37" s="169">
        <f>D37*G37/10^6</f>
        <v>433.21223635867983</v>
      </c>
      <c r="L37" s="2" t="s">
        <v>10</v>
      </c>
      <c r="M37" s="3">
        <f>SUM(S26:S29,O24:R25)</f>
        <v>897437.2114747317</v>
      </c>
      <c r="N37" s="5">
        <f>M37/M38</f>
        <v>0.9959586843521943</v>
      </c>
      <c r="P37" s="168">
        <f>'Station-to-Station Summaries'!O34</f>
        <v>363.6190476190476</v>
      </c>
      <c r="R37" s="169">
        <f>M37*P37/10^6</f>
        <v>326.3252641343358</v>
      </c>
      <c r="U37" s="2" t="s">
        <v>10</v>
      </c>
      <c r="V37" s="3">
        <f>SUM(AB26:AB29,X24:AA25)</f>
        <v>2088827.5943364755</v>
      </c>
      <c r="W37" s="5">
        <f>V37/V38</f>
        <v>0.9927884581356432</v>
      </c>
      <c r="Y37" s="168">
        <f>'Station-to-Station Summaries'!X34</f>
        <v>363.6190476190476</v>
      </c>
      <c r="AA37" s="169">
        <f>V37*Y37/10^6</f>
        <v>759.5375004930155</v>
      </c>
    </row>
    <row r="38" spans="3:27" ht="15.75" thickBot="1">
      <c r="C38" s="17" t="s">
        <v>6</v>
      </c>
      <c r="D38" s="14">
        <f>SUM(D35:D37)</f>
        <v>1202921.9346153017</v>
      </c>
      <c r="E38" s="15">
        <f>SUM(E35:E37)</f>
        <v>1</v>
      </c>
      <c r="I38" s="170">
        <f>SUM(I35:I37)</f>
        <v>435.11494239801686</v>
      </c>
      <c r="L38" s="17" t="s">
        <v>6</v>
      </c>
      <c r="M38" s="14">
        <f>SUM(M35:M37)</f>
        <v>901078.7551478159</v>
      </c>
      <c r="N38" s="15">
        <f>SUM(N35:N37)</f>
        <v>1</v>
      </c>
      <c r="R38" s="170">
        <f>SUM(R35:R37)</f>
        <v>326.9261188403947</v>
      </c>
      <c r="U38" s="17" t="s">
        <v>6</v>
      </c>
      <c r="V38" s="14">
        <f>SUM(V35:V37)</f>
        <v>2104000.6833470683</v>
      </c>
      <c r="W38" s="15">
        <f>SUM(W35:W37)</f>
        <v>1</v>
      </c>
      <c r="AA38" s="170">
        <f>SUM(AA35:AA37)</f>
        <v>762.0410601797633</v>
      </c>
    </row>
    <row r="39" spans="3:21" ht="15.75" thickTop="1">
      <c r="C39" s="16"/>
      <c r="L39" s="16"/>
      <c r="U39" s="16"/>
    </row>
    <row r="40" spans="4:28" ht="19.5" thickBot="1">
      <c r="D40" s="197" t="s">
        <v>7</v>
      </c>
      <c r="E40" s="197"/>
      <c r="F40" s="197"/>
      <c r="G40" s="197"/>
      <c r="H40" s="197"/>
      <c r="I40" s="197"/>
      <c r="J40" s="197"/>
      <c r="M40" s="202" t="s">
        <v>13</v>
      </c>
      <c r="N40" s="202"/>
      <c r="O40" s="202"/>
      <c r="P40" s="202"/>
      <c r="Q40" s="202"/>
      <c r="R40" s="202"/>
      <c r="S40" s="202"/>
      <c r="V40" s="199" t="s">
        <v>14</v>
      </c>
      <c r="W40" s="199"/>
      <c r="X40" s="199"/>
      <c r="Y40" s="199"/>
      <c r="Z40" s="199"/>
      <c r="AA40" s="199"/>
      <c r="AB40" s="199"/>
    </row>
    <row r="41" spans="3:28" ht="30.75" thickTop="1">
      <c r="C41" s="18" t="s">
        <v>15</v>
      </c>
      <c r="D41" s="6" t="s">
        <v>0</v>
      </c>
      <c r="E41" s="6" t="s">
        <v>1</v>
      </c>
      <c r="F41" s="6" t="s">
        <v>2</v>
      </c>
      <c r="G41" s="6" t="s">
        <v>3</v>
      </c>
      <c r="H41" s="6" t="s">
        <v>4</v>
      </c>
      <c r="I41" s="7" t="s">
        <v>5</v>
      </c>
      <c r="J41" s="186" t="s">
        <v>114</v>
      </c>
      <c r="L41" s="19" t="s">
        <v>15</v>
      </c>
      <c r="M41" s="6" t="s">
        <v>0</v>
      </c>
      <c r="N41" s="6" t="s">
        <v>1</v>
      </c>
      <c r="O41" s="6" t="s">
        <v>2</v>
      </c>
      <c r="P41" s="6" t="s">
        <v>3</v>
      </c>
      <c r="Q41" s="6" t="s">
        <v>4</v>
      </c>
      <c r="R41" s="7" t="s">
        <v>5</v>
      </c>
      <c r="S41" s="186" t="s">
        <v>114</v>
      </c>
      <c r="U41" s="20" t="s">
        <v>15</v>
      </c>
      <c r="V41" s="6" t="s">
        <v>0</v>
      </c>
      <c r="W41" s="6" t="s">
        <v>1</v>
      </c>
      <c r="X41" s="6" t="s">
        <v>2</v>
      </c>
      <c r="Y41" s="6" t="s">
        <v>3</v>
      </c>
      <c r="Z41" s="6" t="s">
        <v>4</v>
      </c>
      <c r="AA41" s="7" t="s">
        <v>5</v>
      </c>
      <c r="AB41" s="186" t="s">
        <v>114</v>
      </c>
    </row>
    <row r="42" spans="2:28" ht="15">
      <c r="B42">
        <v>1</v>
      </c>
      <c r="C42" s="9" t="s">
        <v>0</v>
      </c>
      <c r="D42" s="177">
        <f ca="1">'Station-to-Station Summaries'!C39+OFFSET('Station-to-Station Summaries'!B38,D$3,$B42)</f>
        <v>0</v>
      </c>
      <c r="E42" s="162">
        <f ca="1">'Station-to-Station Summaries'!D39+OFFSET('Station-to-Station Summaries'!B38,E$3,$B42)</f>
        <v>15724.865599999997</v>
      </c>
      <c r="F42" s="161">
        <f ca="1">'Station-to-Station Summaries'!E39+OFFSET('Station-to-Station Summaries'!B38,F$3,$B42)</f>
        <v>10782.581699999999</v>
      </c>
      <c r="G42" s="161">
        <f ca="1">'Station-to-Station Summaries'!F39+OFFSET('Station-to-Station Summaries'!B38,G$3,$B42)</f>
        <v>85850.0784</v>
      </c>
      <c r="H42" s="161">
        <f ca="1">'Station-to-Station Summaries'!G39+OFFSET('Station-to-Station Summaries'!B38,H$3,$B42)</f>
        <v>4404.4710000000005</v>
      </c>
      <c r="I42" s="161">
        <f ca="1">'Station-to-Station Summaries'!H39+OFFSET('Station-to-Station Summaries'!B38,I$3,$B42)</f>
        <v>2006111.7315000002</v>
      </c>
      <c r="J42" s="179">
        <f ca="1">SUM(OFFSET(D42,0,$B42-1):I42)</f>
        <v>2122873.7282000002</v>
      </c>
      <c r="L42" s="9" t="s">
        <v>0</v>
      </c>
      <c r="M42" s="177">
        <f ca="1">'Station-to-Station Summaries'!L39+OFFSET('Station-to-Station Summaries'!K38,M$3,$B42)</f>
        <v>0</v>
      </c>
      <c r="N42" s="162">
        <f ca="1">'Station-to-Station Summaries'!M39+OFFSET('Station-to-Station Summaries'!K38,N$3,$B42)</f>
        <v>5073.4456</v>
      </c>
      <c r="O42" s="161">
        <f ca="1">'Station-to-Station Summaries'!N39+OFFSET('Station-to-Station Summaries'!K38,O$3,$B42)</f>
        <v>76474.0083</v>
      </c>
      <c r="P42" s="161">
        <f ca="1">'Station-to-Station Summaries'!O39+OFFSET('Station-to-Station Summaries'!K38,P$3,$B42)</f>
        <v>278147.233</v>
      </c>
      <c r="Q42" s="161">
        <f ca="1">'Station-to-Station Summaries'!P39+OFFSET('Station-to-Station Summaries'!K38,Q$3,$B42)</f>
        <v>5705.503500000001</v>
      </c>
      <c r="R42" s="161">
        <f ca="1">'Station-to-Station Summaries'!Q39+OFFSET('Station-to-Station Summaries'!K38,R$3,$B42)</f>
        <v>2382049.2825</v>
      </c>
      <c r="S42" s="179">
        <f ca="1">SUM(OFFSET(M42,0,$B42-1):R42)</f>
        <v>2747449.4729000004</v>
      </c>
      <c r="U42" s="9" t="s">
        <v>0</v>
      </c>
      <c r="V42" s="177">
        <f ca="1">'Station-to-Station Summaries'!U39+OFFSET('Station-to-Station Summaries'!T38,V$3,$B42)</f>
        <v>0</v>
      </c>
      <c r="W42" s="162">
        <f ca="1">'Station-to-Station Summaries'!V39+OFFSET('Station-to-Station Summaries'!T38,W$3,$B42)</f>
        <v>20798.311199999996</v>
      </c>
      <c r="X42" s="161">
        <f ca="1">'Station-to-Station Summaries'!W39+OFFSET('Station-to-Station Summaries'!T38,X$3,$B42)</f>
        <v>87256.59</v>
      </c>
      <c r="Y42" s="161">
        <f ca="1">'Station-to-Station Summaries'!X39+OFFSET('Station-to-Station Summaries'!T38,Y$3,$B42)</f>
        <v>363997.3114</v>
      </c>
      <c r="Z42" s="161">
        <f ca="1">'Station-to-Station Summaries'!Y39+OFFSET('Station-to-Station Summaries'!T38,Z$3,$B42)</f>
        <v>10109.9745</v>
      </c>
      <c r="AA42" s="161">
        <f ca="1">'Station-to-Station Summaries'!Z39+OFFSET('Station-to-Station Summaries'!T38,AA$3,$B42)</f>
        <v>4388161.014</v>
      </c>
      <c r="AB42" s="179">
        <f ca="1">SUM(OFFSET(V42,0,$B42-1):AA42)</f>
        <v>4870323.2011</v>
      </c>
    </row>
    <row r="43" spans="2:28" ht="15">
      <c r="B43">
        <v>2</v>
      </c>
      <c r="C43" s="9" t="s">
        <v>1</v>
      </c>
      <c r="D43" s="175">
        <f ca="1">('Station-to-Station Summaries'!C40+OFFSET('Station-to-Station Summaries'!B38,$B43,D$3))/'Station-to-Station Summaries'!I45</f>
        <v>0.004380852539643092</v>
      </c>
      <c r="E43" s="177">
        <f ca="1">'Station-to-Station Summaries'!D40+OFFSET('Station-to-Station Summaries'!B38,E$3,$B43)</f>
        <v>0</v>
      </c>
      <c r="F43" s="161">
        <f ca="1">'Station-to-Station Summaries'!E40+OFFSET('Station-to-Station Summaries'!B38,F$3,$B43)</f>
        <v>5423.839400000001</v>
      </c>
      <c r="G43" s="161">
        <f ca="1">'Station-to-Station Summaries'!F40+OFFSET('Station-to-Station Summaries'!B38,G$3,$B43)</f>
        <v>10180.778199999999</v>
      </c>
      <c r="H43" s="161">
        <f ca="1">'Station-to-Station Summaries'!G40+OFFSET('Station-to-Station Summaries'!B38,H$3,$B43)</f>
        <v>544.4467999999999</v>
      </c>
      <c r="I43" s="161">
        <f ca="1">'Station-to-Station Summaries'!H40+OFFSET('Station-to-Station Summaries'!B38,I$3,$B43)</f>
        <v>313742.6054</v>
      </c>
      <c r="J43" s="179">
        <f ca="1">SUM(OFFSET(D43,0,$B43-1):I43)</f>
        <v>329891.6698</v>
      </c>
      <c r="L43" s="9" t="s">
        <v>1</v>
      </c>
      <c r="M43" s="175">
        <f ca="1">('Station-to-Station Summaries'!L40+OFFSET('Station-to-Station Summaries'!K38,$B43,M$3))/'Station-to-Station Summaries'!R45</f>
        <v>0.001810113853051524</v>
      </c>
      <c r="N43" s="177">
        <f ca="1">'Station-to-Station Summaries'!M40+OFFSET('Station-to-Station Summaries'!K38,N$3,$B43)</f>
        <v>0</v>
      </c>
      <c r="O43" s="161">
        <f ca="1">'Station-to-Station Summaries'!N40+OFFSET('Station-to-Station Summaries'!K38,O$3,$B43)</f>
        <v>1792.8248000000003</v>
      </c>
      <c r="P43" s="161">
        <f ca="1">'Station-to-Station Summaries'!O40+OFFSET('Station-to-Station Summaries'!K38,P$3,$B43)</f>
        <v>4834.505799999999</v>
      </c>
      <c r="Q43" s="161">
        <f ca="1">'Station-to-Station Summaries'!P40+OFFSET('Station-to-Station Summaries'!K38,Q$3,$B43)</f>
        <v>71.01479999999998</v>
      </c>
      <c r="R43" s="161">
        <f ca="1">'Station-to-Station Summaries'!Q40+OFFSET('Station-to-Station Summaries'!K38,R$3,$B43)</f>
        <v>33303.7796</v>
      </c>
      <c r="S43" s="179">
        <f ca="1">SUM(OFFSET(M43,0,$B43-1):R43)</f>
        <v>40002.125</v>
      </c>
      <c r="U43" s="9" t="s">
        <v>1</v>
      </c>
      <c r="V43" s="175">
        <f ca="1">('Station-to-Station Summaries'!U40+OFFSET('Station-to-Station Summaries'!T38,$B43,V$3))/'Station-to-Station Summaries'!AA45</f>
        <v>0.003253657996315434</v>
      </c>
      <c r="W43" s="177">
        <f ca="1">'Station-to-Station Summaries'!V40+OFFSET('Station-to-Station Summaries'!T38,W$3,$B43)</f>
        <v>0</v>
      </c>
      <c r="X43" s="161">
        <f ca="1">'Station-to-Station Summaries'!W40+OFFSET('Station-to-Station Summaries'!T38,X$3,$B43)</f>
        <v>7216.664200000001</v>
      </c>
      <c r="Y43" s="161">
        <f ca="1">'Station-to-Station Summaries'!X40+OFFSET('Station-to-Station Summaries'!T38,Y$3,$B43)</f>
        <v>15015.283999999998</v>
      </c>
      <c r="Z43" s="161">
        <f ca="1">'Station-to-Station Summaries'!Y40+OFFSET('Station-to-Station Summaries'!T38,Z$3,$B43)</f>
        <v>615.4615999999999</v>
      </c>
      <c r="AA43" s="161">
        <f ca="1">'Station-to-Station Summaries'!Z40+OFFSET('Station-to-Station Summaries'!T38,AA$3,$B43)</f>
        <v>347046.385</v>
      </c>
      <c r="AB43" s="179">
        <f ca="1">SUM(OFFSET(V43,0,$B43-1):AA43)</f>
        <v>369893.79480000003</v>
      </c>
    </row>
    <row r="44" spans="2:28" ht="15">
      <c r="B44">
        <v>3</v>
      </c>
      <c r="C44" s="9" t="s">
        <v>2</v>
      </c>
      <c r="D44" s="176">
        <f ca="1">('Station-to-Station Summaries'!C41+OFFSET('Station-to-Station Summaries'!B38,$B44,D$3))/'Station-to-Station Summaries'!I45</f>
        <v>0.0029657599200411592</v>
      </c>
      <c r="E44" s="176">
        <f ca="1">('Station-to-Station Summaries'!D41+OFFSET('Station-to-Station Summaries'!B38,$B44,E$3))/'Station-to-Station Summaries'!I45</f>
        <v>0.0014922981700544414</v>
      </c>
      <c r="F44" s="177">
        <f ca="1">'Station-to-Station Summaries'!E41+OFFSET('Station-to-Station Summaries'!B38,F$3,$B44)</f>
        <v>0</v>
      </c>
      <c r="G44" s="161">
        <f ca="1">'Station-to-Station Summaries'!F41+OFFSET('Station-to-Station Summaries'!B38,G$3,$B44)</f>
        <v>35537.418000000005</v>
      </c>
      <c r="H44" s="161">
        <f ca="1">'Station-to-Station Summaries'!G41+OFFSET('Station-to-Station Summaries'!B38,H$3,$B44)</f>
        <v>2557.9358</v>
      </c>
      <c r="I44" s="161">
        <f ca="1">'Station-to-Station Summaries'!H41+OFFSET('Station-to-Station Summaries'!B38,I$3,$B44)</f>
        <v>1064304.741</v>
      </c>
      <c r="J44" s="179">
        <f ca="1">SUM(OFFSET(D44,0,$B44-1):I44)</f>
        <v>1102400.0947999998</v>
      </c>
      <c r="L44" s="9" t="s">
        <v>2</v>
      </c>
      <c r="M44" s="176">
        <f ca="1">('Station-to-Station Summaries'!L41+OFFSET('Station-to-Station Summaries'!K38,$B44,M$3))/'Station-to-Station Summaries'!R45</f>
        <v>0.02693756152417637</v>
      </c>
      <c r="N44" s="176">
        <f ca="1">('Station-to-Station Summaries'!M41+OFFSET('Station-to-Station Summaries'!K38,$B44,N$3))/'Station-to-Station Summaries'!R45</f>
        <v>0.0006317101097603856</v>
      </c>
      <c r="O44" s="177">
        <f ca="1">'Station-to-Station Summaries'!N41+OFFSET('Station-to-Station Summaries'!K38,O$3,$B44)</f>
        <v>0</v>
      </c>
      <c r="P44" s="161">
        <f ca="1">'Station-to-Station Summaries'!O41+OFFSET('Station-to-Station Summaries'!K38,P$3,$B44)</f>
        <v>8300.160000000002</v>
      </c>
      <c r="Q44" s="161">
        <f ca="1">'Station-to-Station Summaries'!P41+OFFSET('Station-to-Station Summaries'!K38,Q$3,$B44)</f>
        <v>69.13340000000001</v>
      </c>
      <c r="R44" s="161">
        <f ca="1">'Station-to-Station Summaries'!Q41+OFFSET('Station-to-Station Summaries'!K38,R$3,$B44)</f>
        <v>25529.709000000003</v>
      </c>
      <c r="S44" s="179">
        <f ca="1">SUM(OFFSET(M44,0,$B44-1):R44)</f>
        <v>33899.002400000005</v>
      </c>
      <c r="U44" s="9" t="s">
        <v>2</v>
      </c>
      <c r="V44" s="176">
        <f ca="1">('Station-to-Station Summaries'!U41+OFFSET('Station-to-Station Summaries'!T38,$B44,V$3))/'Station-to-Station Summaries'!AA45</f>
        <v>0.013476701426017496</v>
      </c>
      <c r="W44" s="176">
        <f ca="1">('Station-to-Station Summaries'!V41+OFFSET('Station-to-Station Summaries'!T38,$B44,W$3))/'Station-to-Station Summaries'!AA45</f>
        <v>0.0011149552021845561</v>
      </c>
      <c r="X44" s="177">
        <f ca="1">'Station-to-Station Summaries'!W41+OFFSET('Station-to-Station Summaries'!T38,X$3,$B44)</f>
        <v>0</v>
      </c>
      <c r="Y44" s="161">
        <f ca="1">'Station-to-Station Summaries'!X41+OFFSET('Station-to-Station Summaries'!T38,Y$3,$B44)</f>
        <v>43837.57800000001</v>
      </c>
      <c r="Z44" s="161">
        <f ca="1">'Station-to-Station Summaries'!Y41+OFFSET('Station-to-Station Summaries'!T38,Z$3,$B44)</f>
        <v>2627.0692</v>
      </c>
      <c r="AA44" s="161">
        <f ca="1">'Station-to-Station Summaries'!Z41+OFFSET('Station-to-Station Summaries'!T38,AA$3,$B44)</f>
        <v>1089834.45</v>
      </c>
      <c r="AB44" s="179">
        <f ca="1">SUM(OFFSET(V44,0,$B44-1):AA44)</f>
        <v>1136299.0972</v>
      </c>
    </row>
    <row r="45" spans="2:28" ht="15">
      <c r="B45">
        <v>4</v>
      </c>
      <c r="C45" s="9" t="s">
        <v>3</v>
      </c>
      <c r="D45" s="176">
        <f ca="1">('Station-to-Station Summaries'!C42+OFFSET('Station-to-Station Summaries'!B38,$B45,D$3))/'Station-to-Station Summaries'!I45</f>
        <v>0.02361505789334556</v>
      </c>
      <c r="E45" s="176">
        <f ca="1">('Station-to-Station Summaries'!D42+OFFSET('Station-to-Station Summaries'!B38,$B45,E$3))/'Station-to-Station Summaries'!I45</f>
        <v>0.0028011073996014975</v>
      </c>
      <c r="F45" s="176">
        <f ca="1">('Station-to-Station Summaries'!E42+OFFSET('Station-to-Station Summaries'!B38,$B45,F$3))/'Station-to-Station Summaries'!I45</f>
        <v>0.00977765378706821</v>
      </c>
      <c r="G45" s="177">
        <f ca="1">'Station-to-Station Summaries'!F42+OFFSET('Station-to-Station Summaries'!B38,G$3,$B45)</f>
        <v>0</v>
      </c>
      <c r="H45" s="161">
        <f ca="1">'Station-to-Station Summaries'!G42+OFFSET('Station-to-Station Summaries'!B38,H$3,$B45)</f>
        <v>2327.3857</v>
      </c>
      <c r="I45" s="161">
        <f ca="1">'Station-to-Station Summaries'!H42+OFFSET('Station-to-Station Summaries'!B38,I$3,$B45)</f>
        <v>69667.0591</v>
      </c>
      <c r="J45" s="179">
        <f ca="1">SUM(OFFSET(D45,0,$B45-1):I45)</f>
        <v>71994.4448</v>
      </c>
      <c r="L45" s="9" t="s">
        <v>3</v>
      </c>
      <c r="M45" s="176">
        <f ca="1">('Station-to-Station Summaries'!L42+OFFSET('Station-to-Station Summaries'!K38,$B45,M$3))/'Station-to-Station Summaries'!R45</f>
        <v>0.09798379448713888</v>
      </c>
      <c r="N45" s="176">
        <f ca="1">('Station-to-Station Summaries'!M42+OFFSET('Station-to-Station Summaries'!K38,$B45,N$3))/'Station-to-Station Summaries'!R45</f>
        <v>0.001703460477317817</v>
      </c>
      <c r="O45" s="176">
        <f ca="1">('Station-to-Station Summaries'!N42+OFFSET('Station-to-Station Summaries'!K38,$B45,O$3))/'Station-to-Station Summaries'!R45</f>
        <v>0.00292459976269224</v>
      </c>
      <c r="P45" s="177">
        <f ca="1">'Station-to-Station Summaries'!O42+OFFSET('Station-to-Station Summaries'!K38,P$3,$B45)</f>
        <v>0</v>
      </c>
      <c r="Q45" s="161">
        <f ca="1">'Station-to-Station Summaries'!P42+OFFSET('Station-to-Station Summaries'!K38,Q$3,$B45)</f>
        <v>7223.571499999999</v>
      </c>
      <c r="R45" s="161">
        <f ca="1">'Station-to-Station Summaries'!Q42+OFFSET('Station-to-Station Summaries'!K38,R$3,$B45)</f>
        <v>6846.902300000001</v>
      </c>
      <c r="S45" s="179">
        <f ca="1">SUM(OFFSET(M45,0,$B45-1):R45)</f>
        <v>14070.4738</v>
      </c>
      <c r="U45" s="9" t="s">
        <v>3</v>
      </c>
      <c r="V45" s="176">
        <f ca="1">('Station-to-Station Summaries'!U42+OFFSET('Station-to-Station Summaries'!T38,$B45,V$3))/'Station-to-Station Summaries'!AA45</f>
        <v>0.056223597423218884</v>
      </c>
      <c r="W45" s="176">
        <f ca="1">('Station-to-Station Summaries'!V42+OFFSET('Station-to-Station Summaries'!T38,$B45,W$3))/'Station-to-Station Summaries'!AA45</f>
        <v>0.002319820978794957</v>
      </c>
      <c r="X45" s="176">
        <f ca="1">('Station-to-Station Summaries'!W42+OFFSET('Station-to-Station Summaries'!T38,$B45,X$3))/'Station-to-Station Summaries'!AA45</f>
        <v>0.00677278785429302</v>
      </c>
      <c r="Y45" s="177">
        <f ca="1">'Station-to-Station Summaries'!X42+OFFSET('Station-to-Station Summaries'!T38,Y$3,$B45)</f>
        <v>0</v>
      </c>
      <c r="Z45" s="161">
        <f ca="1">'Station-to-Station Summaries'!Y42+OFFSET('Station-to-Station Summaries'!T38,Z$3,$B45)</f>
        <v>9550.957199999999</v>
      </c>
      <c r="AA45" s="161">
        <f ca="1">'Station-to-Station Summaries'!Z42+OFFSET('Station-to-Station Summaries'!T38,AA$3,$B45)</f>
        <v>76513.9614</v>
      </c>
      <c r="AB45" s="179">
        <f ca="1">SUM(OFFSET(V45,0,$B45-1):AA45)</f>
        <v>86064.9186</v>
      </c>
    </row>
    <row r="46" spans="2:28" ht="15">
      <c r="B46">
        <v>5</v>
      </c>
      <c r="C46" s="9" t="s">
        <v>4</v>
      </c>
      <c r="D46" s="176">
        <f ca="1">('Station-to-Station Summaries'!C43+OFFSET('Station-to-Station Summaries'!B38,$B46,D$3))/'Station-to-Station Summaries'!I45</f>
        <v>0.001211431359491363</v>
      </c>
      <c r="E46" s="176">
        <f ca="1">('Station-to-Station Summaries'!D43+OFFSET('Station-to-Station Summaries'!B38,$B46,E$3))/'Station-to-Station Summaries'!I45</f>
        <v>0.0001497644794701808</v>
      </c>
      <c r="F46" s="176">
        <f ca="1">('Station-to-Station Summaries'!E43+OFFSET('Station-to-Station Summaries'!B38,$B46,F$3))/'Station-to-Station Summaries'!I45</f>
        <v>0.0007035116477817863</v>
      </c>
      <c r="G46" s="176">
        <f ca="1">('Station-to-Station Summaries'!F43+OFFSET('Station-to-Station Summaries'!B38,$B46,G$3))/'Station-to-Station Summaries'!I45</f>
        <v>0.0006400270627438046</v>
      </c>
      <c r="H46" s="177">
        <f ca="1">'Station-to-Station Summaries'!G43+OFFSET('Station-to-Station Summaries'!B38,H$3,$B46)</f>
        <v>0</v>
      </c>
      <c r="I46" s="161">
        <f ca="1">'Station-to-Station Summaries'!H43+OFFSET('Station-to-Station Summaries'!B38,I$3,$B46)</f>
        <v>7394.810799999999</v>
      </c>
      <c r="J46" s="179">
        <f ca="1">SUM(OFFSET(D46,0,$B46-1):I46)</f>
        <v>7394.810799999999</v>
      </c>
      <c r="L46" s="9" t="s">
        <v>4</v>
      </c>
      <c r="M46" s="176">
        <f ca="1">('Station-to-Station Summaries'!L43+OFFSET('Station-to-Station Summaries'!K38,$B46,M$3))/'Station-to-Station Summaries'!R45</f>
        <v>0.0020096953348185767</v>
      </c>
      <c r="N46" s="176">
        <f ca="1">('Station-to-Station Summaries'!M43+OFFSET('Station-to-Station Summaries'!K38,$B46,N$3))/'Station-to-Station Summaries'!R45</f>
        <v>2.501689647806052E-05</v>
      </c>
      <c r="O46" s="176">
        <f ca="1">('Station-to-Station Summaries'!N43+OFFSET('Station-to-Station Summaries'!K38,$B46,O$3))/'Station-to-Station Summaries'!R45</f>
        <v>2.435010058606341E-05</v>
      </c>
      <c r="P46" s="176">
        <f ca="1">('Station-to-Station Summaries'!O43+OFFSET('Station-to-Station Summaries'!K38,$B46,P$3))/'Station-to-Station Summaries'!R45</f>
        <v>0.002543976783393798</v>
      </c>
      <c r="Q46" s="177">
        <f ca="1">'Station-to-Station Summaries'!P43+OFFSET('Station-to-Station Summaries'!K38,Q$3,$B46)</f>
        <v>0</v>
      </c>
      <c r="R46" s="161">
        <f ca="1">'Station-to-Station Summaries'!Q43+OFFSET('Station-to-Station Summaries'!K38,R$3,$B46)</f>
        <v>2628.804</v>
      </c>
      <c r="S46" s="179">
        <f ca="1">SUM(OFFSET(M46,0,$B46-1):R46)</f>
        <v>2628.804</v>
      </c>
      <c r="U46" s="9" t="s">
        <v>4</v>
      </c>
      <c r="V46" s="176">
        <f ca="1">('Station-to-Station Summaries'!U43+OFFSET('Station-to-Station Summaries'!T38,$B46,V$3))/'Station-to-Station Summaries'!AA45</f>
        <v>0.0015614470191214298</v>
      </c>
      <c r="W46" s="176">
        <f ca="1">('Station-to-Station Summaries'!V43+OFFSET('Station-to-Station Summaries'!T38,$B46,W$3))/'Station-to-Station Summaries'!AA45</f>
        <v>9.506627324041139E-05</v>
      </c>
      <c r="X46" s="176">
        <f ca="1">('Station-to-Station Summaries'!W43+OFFSET('Station-to-Station Summaries'!T38,$B46,X$3))/'Station-to-Station Summaries'!AA45</f>
        <v>0.0004057189572878355</v>
      </c>
      <c r="Y46" s="176">
        <f ca="1">('Station-to-Station Summaries'!X43+OFFSET('Station-to-Station Summaries'!T38,$B46,Y$3))/'Station-to-Station Summaries'!AA45</f>
        <v>0.0014748539345221811</v>
      </c>
      <c r="Z46" s="177">
        <f ca="1">'Station-to-Station Summaries'!Y43+OFFSET('Station-to-Station Summaries'!T38,Z$3,$B46)</f>
        <v>0</v>
      </c>
      <c r="AA46" s="161">
        <f ca="1">'Station-to-Station Summaries'!Z43+OFFSET('Station-to-Station Summaries'!T38,AA$3,$B46)</f>
        <v>10023.6148</v>
      </c>
      <c r="AB46" s="179">
        <f ca="1">SUM(OFFSET(V46,0,$B46-1):AA46)</f>
        <v>10023.6148</v>
      </c>
    </row>
    <row r="47" spans="2:28" ht="15">
      <c r="B47">
        <v>6</v>
      </c>
      <c r="C47" s="9" t="s">
        <v>5</v>
      </c>
      <c r="D47" s="176">
        <f ca="1">('Station-to-Station Summaries'!C44+OFFSET('Station-to-Station Summaries'!B38,$B47,D$3))/'Station-to-Station Summaries'!I45</f>
        <v>0.5518550287577779</v>
      </c>
      <c r="E47" s="176">
        <f ca="1">('Station-to-Station Summaries'!D44+OFFSET('Station-to-Station Summaries'!B38,$B47,E$3))/'Station-to-Station Summaries'!I45</f>
        <v>0.0863221569404383</v>
      </c>
      <c r="F47" s="176">
        <f ca="1">('Station-to-Station Summaries'!E44+OFFSET('Station-to-Station Summaries'!B38,$B47,F$3))/'Station-to-Station Summaries'!I45</f>
        <v>0.29278711084719783</v>
      </c>
      <c r="G47" s="176">
        <f ca="1">('Station-to-Station Summaries'!F44+OFFSET('Station-to-Station Summaries'!B38,$B47,G$3))/'Station-to-Station Summaries'!I45</f>
        <v>0.01916379238217888</v>
      </c>
      <c r="H47" s="176">
        <f ca="1">('Station-to-Station Summaries'!G44+OFFSET('Station-to-Station Summaries'!B38,$B47,H$3))/'Station-to-Station Summaries'!I45</f>
        <v>0.002036502931551218</v>
      </c>
      <c r="I47" s="177">
        <f ca="1">'Station-to-Station Summaries'!H44+OFFSET('Station-to-Station Summaries'!B38,I$3,$B47)</f>
        <v>0</v>
      </c>
      <c r="J47" s="179">
        <f ca="1">SUM(OFFSET(D47,0,$B47-1):I47)</f>
        <v>0</v>
      </c>
      <c r="L47" s="9" t="s">
        <v>5</v>
      </c>
      <c r="M47" s="176">
        <f ca="1">('Station-to-Station Summaries'!L44+OFFSET('Station-to-Station Summaries'!K38,$B47,M$3))/'Station-to-Station Summaries'!R45</f>
        <v>0.8391736150861555</v>
      </c>
      <c r="N47" s="176">
        <f ca="1">('Station-to-Station Summaries'!M44+OFFSET('Station-to-Station Summaries'!K38,$B47,N$3))/'Station-to-Station Summaries'!R45</f>
        <v>0.011734740765830375</v>
      </c>
      <c r="O47" s="176">
        <f ca="1">('Station-to-Station Summaries'!N44+OFFSET('Station-to-Station Summaries'!K38,$B47,O$3))/'Station-to-Station Summaries'!R45</f>
        <v>0.008994209790664074</v>
      </c>
      <c r="P47" s="176">
        <f ca="1">('Station-to-Station Summaries'!O44+OFFSET('Station-to-Station Summaries'!K38,$B47,P$3))/'Station-to-Station Summaries'!R45</f>
        <v>0.0024120110970645876</v>
      </c>
      <c r="Q47" s="176">
        <f ca="1">('Station-to-Station Summaries'!P44+OFFSET('Station-to-Station Summaries'!K38,$B47,Q$3))/'Station-to-Station Summaries'!R45</f>
        <v>0.0009271443818885853</v>
      </c>
      <c r="R47" s="177">
        <f ca="1">'Station-to-Station Summaries'!Q44+OFFSET('Station-to-Station Summaries'!K38,R$3,$B47)</f>
        <v>0</v>
      </c>
      <c r="S47" s="179">
        <f ca="1">SUM(OFFSET(M47,0,$B47-1):R47)</f>
        <v>0</v>
      </c>
      <c r="U47" s="9" t="s">
        <v>5</v>
      </c>
      <c r="V47" s="176">
        <f ca="1">('Station-to-Station Summaries'!U44+OFFSET('Station-to-Station Summaries'!T38,$B47,V$3))/'Station-to-Station Summaries'!AA45</f>
        <v>0.6778359168173734</v>
      </c>
      <c r="W47" s="176">
        <f ca="1">('Station-to-Station Summaries'!V44+OFFSET('Station-to-Station Summaries'!T38,$B47,W$3))/'Station-to-Station Summaries'!AA45</f>
        <v>0.05361773274071617</v>
      </c>
      <c r="X47" s="176">
        <f ca="1">('Station-to-Station Summaries'!W44+OFFSET('Station-to-Station Summaries'!T38,$B47,X$3))/'Station-to-Station Summaries'!AA45</f>
        <v>0.16835213378222863</v>
      </c>
      <c r="Y47" s="176">
        <f ca="1">('Station-to-Station Summaries'!X44+OFFSET('Station-to-Station Summaries'!T38,$B47,Y$3))/'Station-to-Station Summaries'!AA45</f>
        <v>0.011818620912948481</v>
      </c>
      <c r="Z47" s="176">
        <f ca="1">('Station-to-Station Summaries'!Y44+OFFSET('Station-to-Station Summaries'!T38,$B47,Z$3))/'Station-to-Station Summaries'!AA45</f>
        <v>0.001550081300953073</v>
      </c>
      <c r="AA47" s="177">
        <f ca="1">'Station-to-Station Summaries'!Z44+OFFSET('Station-to-Station Summaries'!T38,AA$3,$B47)</f>
        <v>0</v>
      </c>
      <c r="AB47" s="179">
        <f ca="1">SUM(OFFSET(V47,0,$B47-1):AA47)</f>
        <v>0</v>
      </c>
    </row>
    <row r="48" spans="3:28" ht="15.75" thickBot="1">
      <c r="C48" s="182" t="s">
        <v>111</v>
      </c>
      <c r="D48" s="180">
        <f ca="1">SUM(D42:OFFSET(D42,D$3-1,0))</f>
        <v>0</v>
      </c>
      <c r="E48" s="178">
        <f ca="1">SUM(E42:OFFSET(E42,E$3-1,0))</f>
        <v>15724.865599999997</v>
      </c>
      <c r="F48" s="178">
        <f ca="1">SUM(F42:OFFSET(F42,F$3-1,0))</f>
        <v>16206.4211</v>
      </c>
      <c r="G48" s="178">
        <f ca="1">SUM(G42:OFFSET(G42,G$3-1,0))</f>
        <v>131568.2746</v>
      </c>
      <c r="H48" s="178">
        <f ca="1">SUM(H42:OFFSET(H42,H$3-1,0))</f>
        <v>9834.239300000001</v>
      </c>
      <c r="I48" s="178">
        <f ca="1">SUM(I42:OFFSET(I42,I$3-1,0))</f>
        <v>3461220.9478000007</v>
      </c>
      <c r="J48" s="187">
        <f>SUM(J42:J47)</f>
        <v>3634554.7484000004</v>
      </c>
      <c r="L48" s="182" t="s">
        <v>111</v>
      </c>
      <c r="M48" s="180">
        <f ca="1">SUM(M42:OFFSET(M42,M$3-1,0))</f>
        <v>0</v>
      </c>
      <c r="N48" s="178">
        <f ca="1">SUM(N42:OFFSET(N42,N$3-1,0))</f>
        <v>5073.4456</v>
      </c>
      <c r="O48" s="178">
        <f ca="1">SUM(O42:OFFSET(O42,O$3-1,0))</f>
        <v>78266.8331</v>
      </c>
      <c r="P48" s="178">
        <f ca="1">SUM(P42:OFFSET(P42,P$3-1,0))</f>
        <v>291281.89879999997</v>
      </c>
      <c r="Q48" s="178">
        <f ca="1">SUM(Q42:OFFSET(Q42,Q$3-1,0))</f>
        <v>13069.2232</v>
      </c>
      <c r="R48" s="178">
        <f ca="1">SUM(R42:OFFSET(R42,R$3-1,0))</f>
        <v>2450358.4774</v>
      </c>
      <c r="S48" s="187">
        <f>SUM(S42:S47)</f>
        <v>2838049.8781000003</v>
      </c>
      <c r="U48" s="182" t="s">
        <v>111</v>
      </c>
      <c r="V48" s="180">
        <f ca="1">SUM(V42:OFFSET(V42,V$3-1,0))</f>
        <v>0</v>
      </c>
      <c r="W48" s="178">
        <f ca="1">SUM(W42:OFFSET(W42,W$3-1,0))</f>
        <v>20798.311199999996</v>
      </c>
      <c r="X48" s="178">
        <f ca="1">SUM(X42:OFFSET(X42,X$3-1,0))</f>
        <v>94473.2542</v>
      </c>
      <c r="Y48" s="178">
        <f ca="1">SUM(Y42:OFFSET(Y42,Y$3-1,0))</f>
        <v>422850.17339999997</v>
      </c>
      <c r="Z48" s="178">
        <f ca="1">SUM(Z42:OFFSET(Z42,Z$3-1,0))</f>
        <v>22903.4625</v>
      </c>
      <c r="AA48" s="178">
        <f ca="1">SUM(AA42:OFFSET(AA42,AA$3-1,0))</f>
        <v>5911579.4252</v>
      </c>
      <c r="AB48" s="187">
        <f>SUM(AB42:AB47)</f>
        <v>6472604.6265</v>
      </c>
    </row>
    <row r="49" spans="3:28" ht="16.5" thickBot="1" thickTop="1">
      <c r="C49" s="185" t="s">
        <v>112</v>
      </c>
      <c r="D49" s="181">
        <f ca="1">D48+OFFSET(J41,D$3,0)</f>
        <v>2122873.7282000002</v>
      </c>
      <c r="E49" s="181">
        <f ca="1">E48+OFFSET(J41,E$3,0)</f>
        <v>345616.5354</v>
      </c>
      <c r="F49" s="181">
        <f ca="1">F48+OFFSET(J41,F$3,0)</f>
        <v>1118606.5158999998</v>
      </c>
      <c r="G49" s="181">
        <f ca="1">G48+OFFSET(J41,G$3,0)</f>
        <v>203562.7194</v>
      </c>
      <c r="H49" s="181">
        <f ca="1">H48+OFFSET(J41,H$3,0)</f>
        <v>17229.0501</v>
      </c>
      <c r="I49" s="181">
        <f ca="1">I48+OFFSET(J41,I$3,0)</f>
        <v>3461220.9478000007</v>
      </c>
      <c r="J49" s="188"/>
      <c r="L49" s="189" t="s">
        <v>112</v>
      </c>
      <c r="M49" s="190">
        <f ca="1">M48+OFFSET(S41,M$3,0)</f>
        <v>2747449.4729000004</v>
      </c>
      <c r="N49" s="190">
        <f ca="1">N48+OFFSET(S41,N$3,0)</f>
        <v>45075.5706</v>
      </c>
      <c r="O49" s="190">
        <f ca="1">O48+OFFSET(S41,O$3,0)</f>
        <v>112165.83550000002</v>
      </c>
      <c r="P49" s="190">
        <f ca="1">P48+OFFSET(S41,P$3,0)</f>
        <v>305352.37259999994</v>
      </c>
      <c r="Q49" s="190">
        <f ca="1">Q48+OFFSET(S41,Q$3,0)</f>
        <v>15698.0272</v>
      </c>
      <c r="R49" s="190">
        <f ca="1">R48+OFFSET(S41,R$3,0)</f>
        <v>2450358.4774</v>
      </c>
      <c r="S49" s="188"/>
      <c r="U49" s="193" t="s">
        <v>112</v>
      </c>
      <c r="V49" s="194">
        <f ca="1">V48+OFFSET(AB41,V$3,0)</f>
        <v>4870323.2011</v>
      </c>
      <c r="W49" s="194">
        <f ca="1">W48+OFFSET(AB41,W$3,0)</f>
        <v>390692.106</v>
      </c>
      <c r="X49" s="194">
        <f ca="1">X48+OFFSET(AB41,X$3,0)</f>
        <v>1230772.3514</v>
      </c>
      <c r="Y49" s="194">
        <f ca="1">Y48+OFFSET(AB41,Y$3,0)</f>
        <v>508915.09199999995</v>
      </c>
      <c r="Z49" s="194">
        <f ca="1">Z48+OFFSET(AB41,Z$3,0)</f>
        <v>32927.077300000004</v>
      </c>
      <c r="AA49" s="194">
        <f ca="1">AA48+OFFSET(AB41,AA$3,0)</f>
        <v>5911579.4252</v>
      </c>
      <c r="AB49" s="188"/>
    </row>
    <row r="50" spans="3:28" ht="16.5" thickBot="1" thickTop="1">
      <c r="C50" s="183" t="s">
        <v>115</v>
      </c>
      <c r="D50" s="184">
        <f>D49/SUM(D49:I49)</f>
        <v>0.29204041143341275</v>
      </c>
      <c r="E50" s="184">
        <f>E49/SUM(D49:I49)</f>
        <v>0.0475459250616801</v>
      </c>
      <c r="F50" s="184">
        <f>F49/SUM(D49:I49)</f>
        <v>0.15388494510812245</v>
      </c>
      <c r="G50" s="184">
        <f>G49/SUM(D49:I49)</f>
        <v>0.028003804247220675</v>
      </c>
      <c r="H50" s="184">
        <f>H49/SUM(D49:I49)</f>
        <v>0.00237017341774595</v>
      </c>
      <c r="I50" s="184">
        <f>I49/SUM(D49:I49)</f>
        <v>0.476154740731818</v>
      </c>
      <c r="J50" s="176"/>
      <c r="L50" s="191" t="s">
        <v>115</v>
      </c>
      <c r="M50" s="192">
        <f>M49/SUM(M49:R49)</f>
        <v>0.4840382641089003</v>
      </c>
      <c r="N50" s="192">
        <f>N49/SUM(M49:R49)</f>
        <v>0.00794129288350931</v>
      </c>
      <c r="O50" s="192">
        <f>O49/SUM(M49:R49)</f>
        <v>0.019761075442249115</v>
      </c>
      <c r="P50" s="192">
        <f>P49/SUM(M49:R49)</f>
        <v>0.053796160341696556</v>
      </c>
      <c r="Q50" s="192">
        <f>Q49/SUM(M49:R49)</f>
        <v>0.0027656362421842663</v>
      </c>
      <c r="R50" s="192">
        <f>R49/SUM(M49:R49)</f>
        <v>0.43169757098146044</v>
      </c>
      <c r="S50" s="176"/>
      <c r="U50" s="195" t="s">
        <v>115</v>
      </c>
      <c r="V50" s="196">
        <f>V49/SUM(V49:AA49)</f>
        <v>0.376225915388067</v>
      </c>
      <c r="W50" s="196">
        <f>W49/SUM(V49:AA49)</f>
        <v>0.03018043960235395</v>
      </c>
      <c r="X50" s="196">
        <f>X49/SUM(V49:AA49)</f>
        <v>0.09507550842523256</v>
      </c>
      <c r="Y50" s="196">
        <f>Y49/SUM(V49:AA49)</f>
        <v>0.039313006229085165</v>
      </c>
      <c r="Z50" s="196">
        <f>Z49/SUM(V49:AA49)</f>
        <v>0.002543572425634548</v>
      </c>
      <c r="AA50" s="196">
        <f>AA49/SUM(V49:AA49)</f>
        <v>0.45666155792962676</v>
      </c>
      <c r="AB50" s="176"/>
    </row>
    <row r="51" spans="5:28" ht="15.75" thickTop="1">
      <c r="E51" s="200" t="s">
        <v>108</v>
      </c>
      <c r="F51" s="200"/>
      <c r="G51" s="200"/>
      <c r="H51" s="200"/>
      <c r="I51" s="200"/>
      <c r="J51" s="200"/>
      <c r="N51" s="200" t="s">
        <v>108</v>
      </c>
      <c r="O51" s="200"/>
      <c r="P51" s="200"/>
      <c r="Q51" s="200"/>
      <c r="R51" s="200"/>
      <c r="S51" s="201"/>
      <c r="W51" s="200" t="s">
        <v>108</v>
      </c>
      <c r="X51" s="200"/>
      <c r="Y51" s="200"/>
      <c r="Z51" s="200"/>
      <c r="AA51" s="200"/>
      <c r="AB51" s="201"/>
    </row>
    <row r="52" spans="3:28" ht="15">
      <c r="C52" s="164"/>
      <c r="D52" s="165" t="s">
        <v>105</v>
      </c>
      <c r="E52" s="165" t="s">
        <v>106</v>
      </c>
      <c r="F52" s="164"/>
      <c r="G52" s="165" t="s">
        <v>110</v>
      </c>
      <c r="H52" s="165"/>
      <c r="I52" s="166" t="s">
        <v>107</v>
      </c>
      <c r="J52" s="167"/>
      <c r="L52" s="164"/>
      <c r="M52" s="165" t="s">
        <v>105</v>
      </c>
      <c r="N52" s="165" t="s">
        <v>106</v>
      </c>
      <c r="O52" s="164"/>
      <c r="P52" s="165" t="s">
        <v>110</v>
      </c>
      <c r="Q52" s="165"/>
      <c r="R52" s="166" t="s">
        <v>107</v>
      </c>
      <c r="S52" s="167"/>
      <c r="U52" s="164"/>
      <c r="V52" s="165" t="s">
        <v>105</v>
      </c>
      <c r="W52" s="165" t="s">
        <v>106</v>
      </c>
      <c r="X52" s="164"/>
      <c r="Y52" s="165" t="s">
        <v>110</v>
      </c>
      <c r="Z52" s="165"/>
      <c r="AA52" s="166" t="s">
        <v>107</v>
      </c>
      <c r="AB52" s="167"/>
    </row>
    <row r="53" spans="3:27" ht="15">
      <c r="C53" s="2" t="s">
        <v>8</v>
      </c>
      <c r="D53" s="1">
        <f>SUM(D42:E43)</f>
        <v>15724.869980852536</v>
      </c>
      <c r="E53" s="4">
        <f>D53/D56</f>
        <v>0.004326491427545892</v>
      </c>
      <c r="G53" s="168">
        <f>'Station-to-Station Summaries'!F49</f>
        <v>165</v>
      </c>
      <c r="I53" s="96">
        <f>D53*G53/10^6</f>
        <v>2.5946035468406685</v>
      </c>
      <c r="L53" s="2" t="s">
        <v>8</v>
      </c>
      <c r="M53" s="1">
        <f>SUM(M42:N43)</f>
        <v>5073.447410113853</v>
      </c>
      <c r="N53" s="4">
        <f>M53/M56</f>
        <v>0.0017876526575616558</v>
      </c>
      <c r="P53" s="168">
        <f>'Station-to-Station Summaries'!O49</f>
        <v>165</v>
      </c>
      <c r="R53" s="96">
        <f>M53*P53/10^6</f>
        <v>0.8371188226687857</v>
      </c>
      <c r="U53" s="2" t="s">
        <v>8</v>
      </c>
      <c r="V53" s="1">
        <f>SUM(V42:W43)</f>
        <v>20798.314453657993</v>
      </c>
      <c r="W53" s="4">
        <f>V53/V56</f>
        <v>0.0032132836228017155</v>
      </c>
      <c r="Y53" s="168">
        <f>'Station-to-Station Summaries'!X49</f>
        <v>165</v>
      </c>
      <c r="AA53" s="96">
        <f>V53*Y53/10^6</f>
        <v>3.4317218848535687</v>
      </c>
    </row>
    <row r="54" spans="3:27" ht="15">
      <c r="C54" s="2" t="s">
        <v>9</v>
      </c>
      <c r="D54" s="1">
        <v>0</v>
      </c>
      <c r="E54" s="4">
        <f>D54/D56</f>
        <v>0</v>
      </c>
      <c r="G54" s="168">
        <f>'Station-to-Station Summaries'!F50</f>
        <v>0</v>
      </c>
      <c r="I54" s="96">
        <f>D54*G54/10^6</f>
        <v>0</v>
      </c>
      <c r="L54" s="2" t="s">
        <v>9</v>
      </c>
      <c r="M54" s="1">
        <v>0</v>
      </c>
      <c r="N54" s="4">
        <f>M54/M56</f>
        <v>0</v>
      </c>
      <c r="P54" s="168">
        <f>'Station-to-Station Summaries'!O50</f>
        <v>0</v>
      </c>
      <c r="R54" s="96">
        <f>M54*P54/10^6</f>
        <v>0</v>
      </c>
      <c r="U54" s="2" t="s">
        <v>9</v>
      </c>
      <c r="V54" s="1">
        <v>0</v>
      </c>
      <c r="W54" s="4">
        <f>V54/V56</f>
        <v>0</v>
      </c>
      <c r="Y54" s="168">
        <f>'Station-to-Station Summaries'!X50</f>
        <v>0</v>
      </c>
      <c r="AA54" s="96">
        <f>V54*Y54/10^6</f>
        <v>0</v>
      </c>
    </row>
    <row r="55" spans="3:27" ht="15">
      <c r="C55" s="2" t="s">
        <v>10</v>
      </c>
      <c r="D55" s="3">
        <f>SUM(J44:J47,F42:I43)</f>
        <v>3618829.8828</v>
      </c>
      <c r="E55" s="5">
        <f>D55/D56</f>
        <v>0.9956735085724541</v>
      </c>
      <c r="G55" s="168">
        <f>'Station-to-Station Summaries'!F51</f>
        <v>363.6190476190476</v>
      </c>
      <c r="I55" s="169">
        <f>D55*G55/10^6</f>
        <v>1315.8754754790855</v>
      </c>
      <c r="L55" s="2" t="s">
        <v>10</v>
      </c>
      <c r="M55" s="3">
        <f>SUM(S44:S47,O42:R43)</f>
        <v>2832976.4325</v>
      </c>
      <c r="N55" s="5">
        <f>M55/M56</f>
        <v>0.9982123473424385</v>
      </c>
      <c r="P55" s="168">
        <f>'Station-to-Station Summaries'!O51</f>
        <v>363.6190476190476</v>
      </c>
      <c r="R55" s="169">
        <f>M55*P55/10^6</f>
        <v>1030.124192312857</v>
      </c>
      <c r="U55" s="2" t="s">
        <v>10</v>
      </c>
      <c r="V55" s="3">
        <f>SUM(AB44:AB47,X42:AA43)</f>
        <v>6451806.315300001</v>
      </c>
      <c r="W55" s="5">
        <f>V55/V56</f>
        <v>0.9967867163771983</v>
      </c>
      <c r="Y55" s="168">
        <f>'Station-to-Station Summaries'!X51</f>
        <v>363.6190476190476</v>
      </c>
      <c r="AA55" s="169">
        <f>V55*Y55/10^6</f>
        <v>2345.999667791943</v>
      </c>
    </row>
    <row r="56" spans="3:27" ht="15.75" thickBot="1">
      <c r="C56" s="17" t="s">
        <v>6</v>
      </c>
      <c r="D56" s="14">
        <f>SUM(D53:D55)</f>
        <v>3634554.7527808524</v>
      </c>
      <c r="E56" s="15">
        <f>SUM(E53:E55)</f>
        <v>1</v>
      </c>
      <c r="I56" s="170">
        <f>SUM(I53:I55)</f>
        <v>1318.4700790259262</v>
      </c>
      <c r="L56" s="17" t="s">
        <v>6</v>
      </c>
      <c r="M56" s="14">
        <f>SUM(M53:M55)</f>
        <v>2838049.8799101138</v>
      </c>
      <c r="N56" s="15">
        <f>SUM(N53:N55)</f>
        <v>1.0000000000000002</v>
      </c>
      <c r="R56" s="170">
        <f>SUM(R53:R55)</f>
        <v>1030.9613111355259</v>
      </c>
      <c r="U56" s="17" t="s">
        <v>6</v>
      </c>
      <c r="V56" s="14">
        <f>SUM(V53:V55)</f>
        <v>6472604.629753659</v>
      </c>
      <c r="W56" s="15">
        <f>SUM(W53:W55)</f>
        <v>1</v>
      </c>
      <c r="AA56" s="170">
        <f>SUM(AA53:AA55)</f>
        <v>2349.4313896767967</v>
      </c>
    </row>
    <row r="57" ht="16.5" thickBot="1" thickTop="1"/>
    <row r="58" spans="3:28" ht="15.75" thickTop="1">
      <c r="C58" s="101" t="s">
        <v>62</v>
      </c>
      <c r="D58" s="102"/>
      <c r="E58" s="102"/>
      <c r="F58" s="102"/>
      <c r="G58" s="102"/>
      <c r="H58" s="102"/>
      <c r="I58" s="102"/>
      <c r="J58" s="103"/>
      <c r="L58" s="101" t="s">
        <v>62</v>
      </c>
      <c r="M58" s="102"/>
      <c r="N58" s="102"/>
      <c r="O58" s="102"/>
      <c r="P58" s="102"/>
      <c r="Q58" s="102"/>
      <c r="R58" s="102"/>
      <c r="S58" s="103"/>
      <c r="U58" s="101" t="s">
        <v>62</v>
      </c>
      <c r="V58" s="102"/>
      <c r="W58" s="102"/>
      <c r="X58" s="102"/>
      <c r="Y58" s="102"/>
      <c r="Z58" s="102"/>
      <c r="AA58" s="102"/>
      <c r="AB58" s="103"/>
    </row>
    <row r="59" spans="3:28" ht="52.5" customHeight="1" thickBot="1">
      <c r="C59" s="203" t="s">
        <v>63</v>
      </c>
      <c r="D59" s="204"/>
      <c r="E59" s="204"/>
      <c r="F59" s="204"/>
      <c r="G59" s="204"/>
      <c r="H59" s="204"/>
      <c r="I59" s="204"/>
      <c r="J59" s="205"/>
      <c r="K59" s="173"/>
      <c r="L59" s="203" t="s">
        <v>63</v>
      </c>
      <c r="M59" s="204"/>
      <c r="N59" s="204"/>
      <c r="O59" s="204"/>
      <c r="P59" s="204"/>
      <c r="Q59" s="204"/>
      <c r="R59" s="204"/>
      <c r="S59" s="205"/>
      <c r="U59" s="203" t="s">
        <v>63</v>
      </c>
      <c r="V59" s="204"/>
      <c r="W59" s="204"/>
      <c r="X59" s="204"/>
      <c r="Y59" s="204"/>
      <c r="Z59" s="204"/>
      <c r="AA59" s="204"/>
      <c r="AB59" s="205"/>
    </row>
    <row r="60" ht="15.75" thickTop="1"/>
  </sheetData>
  <sheetProtection/>
  <mergeCells count="21">
    <mergeCell ref="C59:J59"/>
    <mergeCell ref="L59:S59"/>
    <mergeCell ref="U59:AB59"/>
    <mergeCell ref="D40:J40"/>
    <mergeCell ref="M40:S40"/>
    <mergeCell ref="V40:AB40"/>
    <mergeCell ref="E51:J51"/>
    <mergeCell ref="N51:S51"/>
    <mergeCell ref="W51:AB51"/>
    <mergeCell ref="D22:J22"/>
    <mergeCell ref="M22:S22"/>
    <mergeCell ref="V22:AB22"/>
    <mergeCell ref="E33:J33"/>
    <mergeCell ref="N33:S33"/>
    <mergeCell ref="W33:AB33"/>
    <mergeCell ref="D4:J4"/>
    <mergeCell ref="M4:S4"/>
    <mergeCell ref="V4:AB4"/>
    <mergeCell ref="E15:J15"/>
    <mergeCell ref="N15:S15"/>
    <mergeCell ref="W15:AB15"/>
  </mergeCells>
  <printOptions/>
  <pageMargins left="0.7" right="0.7" top="0.5" bottom="0.25" header="0.3" footer="0.3"/>
  <pageSetup fitToWidth="3" fitToHeight="1" horizontalDpi="600" verticalDpi="600" orientation="portrait" scale="76" r:id="rId1"/>
</worksheet>
</file>

<file path=xl/worksheets/sheet2.xml><?xml version="1.0" encoding="utf-8"?>
<worksheet xmlns="http://schemas.openxmlformats.org/spreadsheetml/2006/main" xmlns:r="http://schemas.openxmlformats.org/officeDocument/2006/relationships">
  <sheetPr>
    <pageSetUpPr fitToPage="1"/>
  </sheetPr>
  <dimension ref="B1:AA55"/>
  <sheetViews>
    <sheetView zoomScale="85" zoomScaleNormal="85" zoomScalePageLayoutView="0" workbookViewId="0" topLeftCell="A1">
      <pane xSplit="1" ySplit="2" topLeftCell="B3" activePane="bottomRight" state="frozen"/>
      <selection pane="topLeft" activeCell="M13" sqref="M13:R13"/>
      <selection pane="topRight" activeCell="M13" sqref="M13:R13"/>
      <selection pane="bottomLeft" activeCell="M13" sqref="M13:R13"/>
      <selection pane="bottomRight" activeCell="E27" sqref="E27"/>
    </sheetView>
  </sheetViews>
  <sheetFormatPr defaultColWidth="9.140625" defaultRowHeight="15"/>
  <cols>
    <col min="1" max="1" width="1.57421875" style="0" customWidth="1"/>
    <col min="2" max="2" width="28.8515625" style="0" bestFit="1" customWidth="1"/>
    <col min="3" max="9" width="10.28125" style="0" customWidth="1"/>
    <col min="10" max="10" width="2.7109375" style="0" customWidth="1"/>
    <col min="11" max="11" width="28.8515625" style="0" bestFit="1" customWidth="1"/>
    <col min="12" max="18" width="10.28125" style="0" customWidth="1"/>
    <col min="19" max="19" width="2.7109375" style="0" customWidth="1"/>
    <col min="20" max="20" width="28.8515625" style="0" bestFit="1" customWidth="1"/>
    <col min="21" max="27" width="10.28125" style="0" customWidth="1"/>
    <col min="28" max="28" width="2.7109375" style="0" customWidth="1"/>
  </cols>
  <sheetData>
    <row r="1" spans="2:20" ht="21">
      <c r="B1" s="163" t="s">
        <v>113</v>
      </c>
      <c r="K1" s="163" t="s">
        <v>113</v>
      </c>
      <c r="T1" s="163" t="s">
        <v>113</v>
      </c>
    </row>
    <row r="3" spans="3:27" ht="19.5" thickBot="1">
      <c r="C3" s="197" t="s">
        <v>7</v>
      </c>
      <c r="D3" s="197"/>
      <c r="E3" s="197"/>
      <c r="F3" s="197"/>
      <c r="G3" s="197"/>
      <c r="H3" s="197"/>
      <c r="I3" s="197"/>
      <c r="L3" s="202" t="s">
        <v>13</v>
      </c>
      <c r="M3" s="202"/>
      <c r="N3" s="202"/>
      <c r="O3" s="202"/>
      <c r="P3" s="202"/>
      <c r="Q3" s="202"/>
      <c r="R3" s="202"/>
      <c r="U3" s="199" t="s">
        <v>14</v>
      </c>
      <c r="V3" s="199"/>
      <c r="W3" s="199"/>
      <c r="X3" s="199"/>
      <c r="Y3" s="199"/>
      <c r="Z3" s="199"/>
      <c r="AA3" s="199"/>
    </row>
    <row r="4" spans="2:27" ht="30.75" thickTop="1">
      <c r="B4" s="18" t="s">
        <v>11</v>
      </c>
      <c r="C4" s="6" t="s">
        <v>0</v>
      </c>
      <c r="D4" s="6" t="s">
        <v>1</v>
      </c>
      <c r="E4" s="6" t="s">
        <v>2</v>
      </c>
      <c r="F4" s="6" t="s">
        <v>3</v>
      </c>
      <c r="G4" s="6" t="s">
        <v>4</v>
      </c>
      <c r="H4" s="7" t="s">
        <v>5</v>
      </c>
      <c r="I4" s="8" t="s">
        <v>6</v>
      </c>
      <c r="K4" s="19" t="s">
        <v>11</v>
      </c>
      <c r="L4" s="6" t="s">
        <v>0</v>
      </c>
      <c r="M4" s="6" t="s">
        <v>1</v>
      </c>
      <c r="N4" s="6" t="s">
        <v>2</v>
      </c>
      <c r="O4" s="6" t="s">
        <v>3</v>
      </c>
      <c r="P4" s="6" t="s">
        <v>4</v>
      </c>
      <c r="Q4" s="7" t="s">
        <v>5</v>
      </c>
      <c r="R4" s="8" t="s">
        <v>6</v>
      </c>
      <c r="T4" s="20" t="s">
        <v>11</v>
      </c>
      <c r="U4" s="6" t="s">
        <v>0</v>
      </c>
      <c r="V4" s="6" t="s">
        <v>1</v>
      </c>
      <c r="W4" s="6" t="s">
        <v>2</v>
      </c>
      <c r="X4" s="6" t="s">
        <v>3</v>
      </c>
      <c r="Y4" s="6" t="s">
        <v>4</v>
      </c>
      <c r="Z4" s="7" t="s">
        <v>5</v>
      </c>
      <c r="AA4" s="8" t="s">
        <v>6</v>
      </c>
    </row>
    <row r="5" spans="2:27" ht="15">
      <c r="B5" s="9" t="s">
        <v>0</v>
      </c>
      <c r="C5" s="162">
        <v>0</v>
      </c>
      <c r="D5" s="162">
        <v>340.65999999999997</v>
      </c>
      <c r="E5" s="161">
        <v>48.07</v>
      </c>
      <c r="F5" s="161">
        <v>283.68</v>
      </c>
      <c r="G5" s="161">
        <v>6.94</v>
      </c>
      <c r="H5" s="161">
        <v>4049.07</v>
      </c>
      <c r="I5" s="10">
        <f aca="true" t="shared" si="0" ref="I5:I10">SUM(C5:H5)</f>
        <v>4728.42</v>
      </c>
      <c r="K5" s="9" t="s">
        <v>0</v>
      </c>
      <c r="L5" s="162">
        <v>0</v>
      </c>
      <c r="M5" s="162">
        <v>109.91</v>
      </c>
      <c r="N5" s="161">
        <v>340.93</v>
      </c>
      <c r="O5" s="161">
        <v>919.1</v>
      </c>
      <c r="P5" s="161">
        <v>8.99</v>
      </c>
      <c r="Q5" s="161">
        <v>4807.85</v>
      </c>
      <c r="R5" s="10">
        <f aca="true" t="shared" si="1" ref="R5:R10">SUM(L5:Q5)</f>
        <v>6186.780000000001</v>
      </c>
      <c r="T5" s="9" t="s">
        <v>0</v>
      </c>
      <c r="U5" s="162">
        <f aca="true" t="shared" si="2" ref="U5:Z10">C5+L5</f>
        <v>0</v>
      </c>
      <c r="V5" s="162">
        <f t="shared" si="2"/>
        <v>450.56999999999994</v>
      </c>
      <c r="W5" s="161">
        <f t="shared" si="2"/>
        <v>389</v>
      </c>
      <c r="X5" s="161">
        <f t="shared" si="2"/>
        <v>1202.78</v>
      </c>
      <c r="Y5" s="161">
        <f t="shared" si="2"/>
        <v>15.93</v>
      </c>
      <c r="Z5" s="161">
        <f t="shared" si="2"/>
        <v>8856.92</v>
      </c>
      <c r="AA5" s="10">
        <f aca="true" t="shared" si="3" ref="AA5:AA10">SUM(U5:Z5)</f>
        <v>10915.2</v>
      </c>
    </row>
    <row r="6" spans="2:27" ht="15">
      <c r="B6" s="9" t="s">
        <v>1</v>
      </c>
      <c r="C6" s="162">
        <v>340.65999999999997</v>
      </c>
      <c r="D6" s="162">
        <v>0</v>
      </c>
      <c r="E6" s="161">
        <v>29.89</v>
      </c>
      <c r="F6" s="161">
        <v>39.19</v>
      </c>
      <c r="G6" s="161">
        <v>0.92</v>
      </c>
      <c r="H6" s="161">
        <v>693.17</v>
      </c>
      <c r="I6" s="10">
        <f t="shared" si="0"/>
        <v>1103.83</v>
      </c>
      <c r="K6" s="9" t="s">
        <v>1</v>
      </c>
      <c r="L6" s="162">
        <v>109.91</v>
      </c>
      <c r="M6" s="162">
        <v>0</v>
      </c>
      <c r="N6" s="161">
        <v>9.88</v>
      </c>
      <c r="O6" s="161">
        <v>18.61</v>
      </c>
      <c r="P6" s="161">
        <v>0.12</v>
      </c>
      <c r="Q6" s="161">
        <v>73.58</v>
      </c>
      <c r="R6" s="10">
        <f t="shared" si="1"/>
        <v>212.09999999999997</v>
      </c>
      <c r="T6" s="9" t="s">
        <v>1</v>
      </c>
      <c r="U6" s="162">
        <f t="shared" si="2"/>
        <v>450.56999999999994</v>
      </c>
      <c r="V6" s="162">
        <f t="shared" si="2"/>
        <v>0</v>
      </c>
      <c r="W6" s="161">
        <f t="shared" si="2"/>
        <v>39.77</v>
      </c>
      <c r="X6" s="161">
        <f t="shared" si="2"/>
        <v>57.8</v>
      </c>
      <c r="Y6" s="161">
        <f t="shared" si="2"/>
        <v>1.04</v>
      </c>
      <c r="Z6" s="161">
        <f t="shared" si="2"/>
        <v>766.75</v>
      </c>
      <c r="AA6" s="10">
        <f t="shared" si="3"/>
        <v>1315.9299999999998</v>
      </c>
    </row>
    <row r="7" spans="2:27" ht="15">
      <c r="B7" s="9" t="s">
        <v>2</v>
      </c>
      <c r="C7" s="161">
        <v>48.07</v>
      </c>
      <c r="D7" s="161">
        <v>29.89</v>
      </c>
      <c r="E7" s="161">
        <v>0</v>
      </c>
      <c r="F7" s="161">
        <v>301.42</v>
      </c>
      <c r="G7" s="161">
        <v>5.18</v>
      </c>
      <c r="H7" s="161">
        <v>3079.14</v>
      </c>
      <c r="I7" s="10">
        <f t="shared" si="0"/>
        <v>3463.7</v>
      </c>
      <c r="K7" s="9" t="s">
        <v>2</v>
      </c>
      <c r="L7" s="161">
        <v>340.93</v>
      </c>
      <c r="M7" s="161">
        <v>9.88</v>
      </c>
      <c r="N7" s="161">
        <v>0</v>
      </c>
      <c r="O7" s="161">
        <v>70.4</v>
      </c>
      <c r="P7" s="161">
        <v>0.14</v>
      </c>
      <c r="Q7" s="161">
        <v>73.86</v>
      </c>
      <c r="R7" s="10">
        <f t="shared" si="1"/>
        <v>495.21000000000004</v>
      </c>
      <c r="T7" s="9" t="s">
        <v>2</v>
      </c>
      <c r="U7" s="161">
        <f t="shared" si="2"/>
        <v>389</v>
      </c>
      <c r="V7" s="161">
        <f t="shared" si="2"/>
        <v>39.77</v>
      </c>
      <c r="W7" s="161">
        <f t="shared" si="2"/>
        <v>0</v>
      </c>
      <c r="X7" s="161">
        <f t="shared" si="2"/>
        <v>371.82000000000005</v>
      </c>
      <c r="Y7" s="161">
        <f t="shared" si="2"/>
        <v>5.319999999999999</v>
      </c>
      <c r="Z7" s="161">
        <f t="shared" si="2"/>
        <v>3153</v>
      </c>
      <c r="AA7" s="10">
        <f t="shared" si="3"/>
        <v>3958.91</v>
      </c>
    </row>
    <row r="8" spans="2:27" ht="15">
      <c r="B8" s="9" t="s">
        <v>3</v>
      </c>
      <c r="C8" s="161">
        <v>283.68</v>
      </c>
      <c r="D8" s="161">
        <v>39.19</v>
      </c>
      <c r="E8" s="161">
        <v>301.42</v>
      </c>
      <c r="F8" s="161">
        <v>0</v>
      </c>
      <c r="G8" s="161">
        <v>6.17</v>
      </c>
      <c r="H8" s="161">
        <v>304.13</v>
      </c>
      <c r="I8" s="10">
        <f t="shared" si="0"/>
        <v>934.5899999999999</v>
      </c>
      <c r="K8" s="9" t="s">
        <v>3</v>
      </c>
      <c r="L8" s="161">
        <v>919.1</v>
      </c>
      <c r="M8" s="161">
        <v>18.61</v>
      </c>
      <c r="N8" s="161">
        <v>70.4</v>
      </c>
      <c r="O8" s="161">
        <v>0</v>
      </c>
      <c r="P8" s="161">
        <v>19.15</v>
      </c>
      <c r="Q8" s="161">
        <v>29.89</v>
      </c>
      <c r="R8" s="10">
        <f t="shared" si="1"/>
        <v>1057.15</v>
      </c>
      <c r="T8" s="9" t="s">
        <v>3</v>
      </c>
      <c r="U8" s="161">
        <f t="shared" si="2"/>
        <v>1202.78</v>
      </c>
      <c r="V8" s="161">
        <f t="shared" si="2"/>
        <v>57.8</v>
      </c>
      <c r="W8" s="161">
        <f t="shared" si="2"/>
        <v>371.82000000000005</v>
      </c>
      <c r="X8" s="161">
        <f t="shared" si="2"/>
        <v>0</v>
      </c>
      <c r="Y8" s="161">
        <f t="shared" si="2"/>
        <v>25.32</v>
      </c>
      <c r="Z8" s="161">
        <f t="shared" si="2"/>
        <v>334.02</v>
      </c>
      <c r="AA8" s="10">
        <f t="shared" si="3"/>
        <v>1991.74</v>
      </c>
    </row>
    <row r="9" spans="2:27" ht="15">
      <c r="B9" s="9" t="s">
        <v>4</v>
      </c>
      <c r="C9" s="161">
        <v>6.94</v>
      </c>
      <c r="D9" s="161">
        <v>0.92</v>
      </c>
      <c r="E9" s="161">
        <v>5.18</v>
      </c>
      <c r="F9" s="161">
        <v>6.17</v>
      </c>
      <c r="G9" s="161">
        <v>0</v>
      </c>
      <c r="H9" s="161">
        <v>49.79</v>
      </c>
      <c r="I9" s="10">
        <f t="shared" si="0"/>
        <v>69</v>
      </c>
      <c r="K9" s="9" t="s">
        <v>4</v>
      </c>
      <c r="L9" s="161">
        <v>8.99</v>
      </c>
      <c r="M9" s="161">
        <v>0.12</v>
      </c>
      <c r="N9" s="161">
        <v>0.14</v>
      </c>
      <c r="O9" s="161">
        <v>19.15</v>
      </c>
      <c r="P9" s="161">
        <v>0</v>
      </c>
      <c r="Q9" s="161">
        <v>17.7</v>
      </c>
      <c r="R9" s="10">
        <f t="shared" si="1"/>
        <v>46.099999999999994</v>
      </c>
      <c r="T9" s="9" t="s">
        <v>4</v>
      </c>
      <c r="U9" s="161">
        <f t="shared" si="2"/>
        <v>15.93</v>
      </c>
      <c r="V9" s="161">
        <f t="shared" si="2"/>
        <v>1.04</v>
      </c>
      <c r="W9" s="161">
        <f t="shared" si="2"/>
        <v>5.319999999999999</v>
      </c>
      <c r="X9" s="161">
        <f t="shared" si="2"/>
        <v>25.32</v>
      </c>
      <c r="Y9" s="161">
        <f t="shared" si="2"/>
        <v>0</v>
      </c>
      <c r="Z9" s="161">
        <f t="shared" si="2"/>
        <v>67.49</v>
      </c>
      <c r="AA9" s="10">
        <f t="shared" si="3"/>
        <v>115.1</v>
      </c>
    </row>
    <row r="10" spans="2:27" ht="15">
      <c r="B10" s="9" t="s">
        <v>5</v>
      </c>
      <c r="C10" s="161">
        <v>4049.07</v>
      </c>
      <c r="D10" s="161">
        <v>693.17</v>
      </c>
      <c r="E10" s="161">
        <v>3079.14</v>
      </c>
      <c r="F10" s="161">
        <v>304.13</v>
      </c>
      <c r="G10" s="161">
        <v>49.79</v>
      </c>
      <c r="H10" s="161">
        <v>0</v>
      </c>
      <c r="I10" s="10">
        <f t="shared" si="0"/>
        <v>8175.299999999999</v>
      </c>
      <c r="K10" s="9" t="s">
        <v>5</v>
      </c>
      <c r="L10" s="161">
        <v>4807.85</v>
      </c>
      <c r="M10" s="161">
        <v>73.58</v>
      </c>
      <c r="N10" s="161">
        <v>73.86</v>
      </c>
      <c r="O10" s="161">
        <v>29.89</v>
      </c>
      <c r="P10" s="161">
        <v>17.7</v>
      </c>
      <c r="Q10" s="161">
        <v>0</v>
      </c>
      <c r="R10" s="10">
        <f t="shared" si="1"/>
        <v>5002.88</v>
      </c>
      <c r="T10" s="9" t="s">
        <v>5</v>
      </c>
      <c r="U10" s="161">
        <f t="shared" si="2"/>
        <v>8856.92</v>
      </c>
      <c r="V10" s="161">
        <f t="shared" si="2"/>
        <v>766.75</v>
      </c>
      <c r="W10" s="161">
        <f t="shared" si="2"/>
        <v>3153</v>
      </c>
      <c r="X10" s="161">
        <f t="shared" si="2"/>
        <v>334.02</v>
      </c>
      <c r="Y10" s="161">
        <f t="shared" si="2"/>
        <v>67.49</v>
      </c>
      <c r="Z10" s="161">
        <f t="shared" si="2"/>
        <v>0</v>
      </c>
      <c r="AA10" s="10">
        <f t="shared" si="3"/>
        <v>13178.18</v>
      </c>
    </row>
    <row r="11" spans="2:27" ht="15.75" thickBot="1">
      <c r="B11" s="11" t="s">
        <v>6</v>
      </c>
      <c r="C11" s="12">
        <f aca="true" t="shared" si="4" ref="C11:I11">SUM(C5:C10)</f>
        <v>4728.42</v>
      </c>
      <c r="D11" s="12">
        <f t="shared" si="4"/>
        <v>1103.83</v>
      </c>
      <c r="E11" s="12">
        <f t="shared" si="4"/>
        <v>3463.7</v>
      </c>
      <c r="F11" s="12">
        <f t="shared" si="4"/>
        <v>934.5899999999999</v>
      </c>
      <c r="G11" s="12">
        <f t="shared" si="4"/>
        <v>69</v>
      </c>
      <c r="H11" s="12">
        <f t="shared" si="4"/>
        <v>8175.299999999999</v>
      </c>
      <c r="I11" s="13">
        <f t="shared" si="4"/>
        <v>18474.84</v>
      </c>
      <c r="K11" s="11" t="s">
        <v>6</v>
      </c>
      <c r="L11" s="12">
        <f aca="true" t="shared" si="5" ref="L11:R11">SUM(L5:L10)</f>
        <v>6186.780000000001</v>
      </c>
      <c r="M11" s="12">
        <f t="shared" si="5"/>
        <v>212.09999999999997</v>
      </c>
      <c r="N11" s="12">
        <f t="shared" si="5"/>
        <v>495.21000000000004</v>
      </c>
      <c r="O11" s="12">
        <f t="shared" si="5"/>
        <v>1057.15</v>
      </c>
      <c r="P11" s="12">
        <f t="shared" si="5"/>
        <v>46.099999999999994</v>
      </c>
      <c r="Q11" s="12">
        <f t="shared" si="5"/>
        <v>5002.88</v>
      </c>
      <c r="R11" s="13">
        <f t="shared" si="5"/>
        <v>13000.220000000001</v>
      </c>
      <c r="T11" s="11" t="s">
        <v>6</v>
      </c>
      <c r="U11" s="12">
        <f aca="true" t="shared" si="6" ref="U11:AA11">SUM(U5:U10)</f>
        <v>10915.2</v>
      </c>
      <c r="V11" s="12">
        <f t="shared" si="6"/>
        <v>1315.9299999999998</v>
      </c>
      <c r="W11" s="12">
        <f t="shared" si="6"/>
        <v>3958.91</v>
      </c>
      <c r="X11" s="12">
        <f t="shared" si="6"/>
        <v>1991.74</v>
      </c>
      <c r="Y11" s="12">
        <f t="shared" si="6"/>
        <v>115.1</v>
      </c>
      <c r="Z11" s="12">
        <f t="shared" si="6"/>
        <v>13178.18</v>
      </c>
      <c r="AA11" s="13">
        <f t="shared" si="6"/>
        <v>31475.06</v>
      </c>
    </row>
    <row r="12" spans="2:27" ht="16.5" thickBot="1" thickTop="1">
      <c r="B12" s="2"/>
      <c r="C12" s="174"/>
      <c r="D12" s="174"/>
      <c r="E12" s="174"/>
      <c r="F12" s="174"/>
      <c r="G12" s="174"/>
      <c r="H12" s="174"/>
      <c r="I12" s="174"/>
      <c r="K12" s="2"/>
      <c r="L12" s="174"/>
      <c r="M12" s="174"/>
      <c r="N12" s="174"/>
      <c r="O12" s="174"/>
      <c r="P12" s="174"/>
      <c r="Q12" s="174"/>
      <c r="R12" s="174"/>
      <c r="T12" s="2"/>
      <c r="U12" s="174"/>
      <c r="V12" s="174"/>
      <c r="W12" s="174"/>
      <c r="X12" s="174"/>
      <c r="Y12" s="174"/>
      <c r="Z12" s="174"/>
      <c r="AA12" s="174"/>
    </row>
    <row r="13" spans="4:27" ht="15.75" thickTop="1">
      <c r="D13" s="200" t="s">
        <v>108</v>
      </c>
      <c r="E13" s="200"/>
      <c r="F13" s="200"/>
      <c r="G13" s="200"/>
      <c r="H13" s="200"/>
      <c r="I13" s="200"/>
      <c r="M13" s="200" t="s">
        <v>108</v>
      </c>
      <c r="N13" s="200"/>
      <c r="O13" s="200"/>
      <c r="P13" s="200"/>
      <c r="Q13" s="200"/>
      <c r="R13" s="200"/>
      <c r="T13" s="2"/>
      <c r="V13" s="200" t="s">
        <v>108</v>
      </c>
      <c r="W13" s="200"/>
      <c r="X13" s="200"/>
      <c r="Y13" s="200"/>
      <c r="Z13" s="200"/>
      <c r="AA13" s="200"/>
    </row>
    <row r="14" spans="2:27" ht="15">
      <c r="B14" s="164"/>
      <c r="C14" s="165" t="s">
        <v>105</v>
      </c>
      <c r="D14" s="165" t="s">
        <v>106</v>
      </c>
      <c r="E14" s="164"/>
      <c r="F14" s="165" t="s">
        <v>110</v>
      </c>
      <c r="G14" s="165"/>
      <c r="H14" s="166" t="s">
        <v>107</v>
      </c>
      <c r="I14" s="167"/>
      <c r="J14" s="167"/>
      <c r="K14" s="167"/>
      <c r="L14" s="165" t="s">
        <v>105</v>
      </c>
      <c r="M14" s="165" t="s">
        <v>106</v>
      </c>
      <c r="N14" s="164"/>
      <c r="O14" s="165" t="s">
        <v>110</v>
      </c>
      <c r="P14" s="165"/>
      <c r="Q14" s="166" t="s">
        <v>107</v>
      </c>
      <c r="R14" s="167"/>
      <c r="U14" s="165" t="s">
        <v>105</v>
      </c>
      <c r="V14" s="165" t="s">
        <v>106</v>
      </c>
      <c r="W14" s="164"/>
      <c r="X14" s="165" t="s">
        <v>110</v>
      </c>
      <c r="Y14" s="165"/>
      <c r="Z14" s="166" t="s">
        <v>107</v>
      </c>
      <c r="AA14" s="167"/>
    </row>
    <row r="15" spans="2:26" ht="15">
      <c r="B15" s="2" t="s">
        <v>8</v>
      </c>
      <c r="C15" s="1">
        <f>SUM(C5:D6)</f>
        <v>681.3199999999999</v>
      </c>
      <c r="D15" s="4">
        <f>C15/C$18</f>
        <v>0.03687826254516954</v>
      </c>
      <c r="F15" s="168">
        <v>165</v>
      </c>
      <c r="H15" s="96">
        <f>C15*F15/10^6</f>
        <v>0.11241779999999998</v>
      </c>
      <c r="K15" s="2" t="s">
        <v>8</v>
      </c>
      <c r="L15" s="1">
        <f>SUM(L5:M6)</f>
        <v>219.82</v>
      </c>
      <c r="M15" s="4">
        <f>L15/L$18</f>
        <v>0.01690894461786031</v>
      </c>
      <c r="O15" s="168">
        <v>165</v>
      </c>
      <c r="Q15" s="96">
        <f>L15*O15/10^6</f>
        <v>0.0362703</v>
      </c>
      <c r="T15" s="2" t="s">
        <v>8</v>
      </c>
      <c r="U15" s="1">
        <f>SUM(U5:V6)</f>
        <v>901.1399999999999</v>
      </c>
      <c r="V15" s="4">
        <f>U15/U$18</f>
        <v>0.028630286963710314</v>
      </c>
      <c r="X15" s="168">
        <v>165</v>
      </c>
      <c r="Z15" s="96">
        <f>U15*X15/10^6</f>
        <v>0.1486881</v>
      </c>
    </row>
    <row r="16" spans="2:26" ht="15">
      <c r="B16" s="2" t="s">
        <v>9</v>
      </c>
      <c r="C16" s="1">
        <v>0</v>
      </c>
      <c r="D16" s="4">
        <f>C16/C$18</f>
        <v>0</v>
      </c>
      <c r="F16" s="168">
        <v>0</v>
      </c>
      <c r="H16" s="96">
        <f>C16*F16/10^6</f>
        <v>0</v>
      </c>
      <c r="K16" s="2" t="s">
        <v>9</v>
      </c>
      <c r="L16" s="1">
        <v>0</v>
      </c>
      <c r="M16" s="4">
        <f>L16/L$18</f>
        <v>0</v>
      </c>
      <c r="O16" s="168">
        <v>0</v>
      </c>
      <c r="Q16" s="96">
        <f>L16*O16/10^6</f>
        <v>0</v>
      </c>
      <c r="T16" s="2" t="s">
        <v>9</v>
      </c>
      <c r="U16" s="1">
        <v>0</v>
      </c>
      <c r="V16" s="4">
        <f>U16/U$18</f>
        <v>0</v>
      </c>
      <c r="X16" s="168">
        <v>0</v>
      </c>
      <c r="Z16" s="96">
        <f>U16*X16/10^6</f>
        <v>0</v>
      </c>
    </row>
    <row r="17" spans="2:26" ht="15">
      <c r="B17" s="2" t="s">
        <v>10</v>
      </c>
      <c r="C17" s="3">
        <f>SUM(C7:H10,E5:H6)</f>
        <v>17793.519999999997</v>
      </c>
      <c r="D17" s="5">
        <f>C17/C$18</f>
        <v>0.9631217374548304</v>
      </c>
      <c r="F17" s="168">
        <v>363.6190476190476</v>
      </c>
      <c r="H17" s="169">
        <f>C17*F17/10^6</f>
        <v>6.470062796190474</v>
      </c>
      <c r="K17" s="2" t="s">
        <v>10</v>
      </c>
      <c r="L17" s="3">
        <f>SUM(L7:Q10,N5:Q6)</f>
        <v>12780.400000000001</v>
      </c>
      <c r="M17" s="5">
        <f>L17/L$18</f>
        <v>0.9830910553821397</v>
      </c>
      <c r="O17" s="168">
        <v>363.6190476190476</v>
      </c>
      <c r="Q17" s="169">
        <f>L17*O17/10^6</f>
        <v>4.647196876190476</v>
      </c>
      <c r="T17" s="2" t="s">
        <v>10</v>
      </c>
      <c r="U17" s="3">
        <f>SUM(U7:Z10,W5:Z6)</f>
        <v>30573.92</v>
      </c>
      <c r="V17" s="5">
        <f>U17/U$18</f>
        <v>0.9713697130362897</v>
      </c>
      <c r="X17" s="168">
        <v>363.6190476190476</v>
      </c>
      <c r="Z17" s="169">
        <f>U17*X17/10^6</f>
        <v>11.11725967238095</v>
      </c>
    </row>
    <row r="18" spans="2:26" ht="15.75" thickBot="1">
      <c r="B18" s="17" t="s">
        <v>6</v>
      </c>
      <c r="C18" s="14">
        <f>SUM(C15:C17)</f>
        <v>18474.839999999997</v>
      </c>
      <c r="D18" s="15">
        <f>SUM(D15:D17)</f>
        <v>1</v>
      </c>
      <c r="H18" s="170">
        <f>SUM(H15:H17)</f>
        <v>6.582480596190474</v>
      </c>
      <c r="K18" s="17" t="s">
        <v>6</v>
      </c>
      <c r="L18" s="14">
        <f>SUM(L15:L17)</f>
        <v>13000.220000000001</v>
      </c>
      <c r="M18" s="15">
        <f>SUM(M15:M17)</f>
        <v>1</v>
      </c>
      <c r="Q18" s="170">
        <f>SUM(Q15:Q17)</f>
        <v>4.683467176190476</v>
      </c>
      <c r="T18" s="17" t="s">
        <v>6</v>
      </c>
      <c r="U18" s="14">
        <f>SUM(U15:U17)</f>
        <v>31475.059999999998</v>
      </c>
      <c r="V18" s="15">
        <f>SUM(V15:V17)</f>
        <v>1</v>
      </c>
      <c r="Z18" s="170">
        <f>SUM(Z15:Z17)</f>
        <v>11.26594777238095</v>
      </c>
    </row>
    <row r="19" spans="2:20" ht="15.75" thickTop="1">
      <c r="B19" s="16"/>
      <c r="K19" s="16"/>
      <c r="T19" s="16"/>
    </row>
    <row r="20" spans="3:27" ht="19.5" thickBot="1">
      <c r="C20" s="197" t="s">
        <v>7</v>
      </c>
      <c r="D20" s="197"/>
      <c r="E20" s="197"/>
      <c r="F20" s="197"/>
      <c r="G20" s="197"/>
      <c r="H20" s="197"/>
      <c r="I20" s="197"/>
      <c r="L20" s="202" t="s">
        <v>13</v>
      </c>
      <c r="M20" s="202"/>
      <c r="N20" s="202"/>
      <c r="O20" s="202"/>
      <c r="P20" s="202"/>
      <c r="Q20" s="202"/>
      <c r="R20" s="202"/>
      <c r="U20" s="199" t="s">
        <v>14</v>
      </c>
      <c r="V20" s="199"/>
      <c r="W20" s="199"/>
      <c r="X20" s="199"/>
      <c r="Y20" s="199"/>
      <c r="Z20" s="199"/>
      <c r="AA20" s="199"/>
    </row>
    <row r="21" spans="2:27" ht="30.75" thickTop="1">
      <c r="B21" s="18" t="s">
        <v>12</v>
      </c>
      <c r="C21" s="6" t="s">
        <v>0</v>
      </c>
      <c r="D21" s="6" t="s">
        <v>1</v>
      </c>
      <c r="E21" s="6" t="s">
        <v>2</v>
      </c>
      <c r="F21" s="6" t="s">
        <v>3</v>
      </c>
      <c r="G21" s="6" t="s">
        <v>4</v>
      </c>
      <c r="H21" s="7" t="s">
        <v>5</v>
      </c>
      <c r="I21" s="8" t="s">
        <v>6</v>
      </c>
      <c r="K21" s="19" t="s">
        <v>12</v>
      </c>
      <c r="L21" s="6" t="s">
        <v>0</v>
      </c>
      <c r="M21" s="6" t="s">
        <v>1</v>
      </c>
      <c r="N21" s="6" t="s">
        <v>2</v>
      </c>
      <c r="O21" s="6" t="s">
        <v>3</v>
      </c>
      <c r="P21" s="6" t="s">
        <v>4</v>
      </c>
      <c r="Q21" s="7" t="s">
        <v>5</v>
      </c>
      <c r="R21" s="8" t="s">
        <v>6</v>
      </c>
      <c r="T21" s="20" t="s">
        <v>12</v>
      </c>
      <c r="U21" s="6" t="s">
        <v>0</v>
      </c>
      <c r="V21" s="6" t="s">
        <v>1</v>
      </c>
      <c r="W21" s="6" t="s">
        <v>2</v>
      </c>
      <c r="X21" s="6" t="s">
        <v>3</v>
      </c>
      <c r="Y21" s="6" t="s">
        <v>4</v>
      </c>
      <c r="Z21" s="7" t="s">
        <v>5</v>
      </c>
      <c r="AA21" s="8" t="s">
        <v>6</v>
      </c>
    </row>
    <row r="22" spans="2:27" ht="15">
      <c r="B22" s="9" t="s">
        <v>0</v>
      </c>
      <c r="C22" s="162">
        <v>0</v>
      </c>
      <c r="D22" s="162">
        <v>5765.771083640634</v>
      </c>
      <c r="E22" s="161">
        <v>2427.6930878486883</v>
      </c>
      <c r="F22" s="161">
        <v>16285.774464318283</v>
      </c>
      <c r="G22" s="161">
        <v>404.61551464144804</v>
      </c>
      <c r="H22" s="161">
        <v>303866.25149572745</v>
      </c>
      <c r="I22" s="10">
        <f aca="true" t="shared" si="7" ref="I22:I27">SUM(C22:H22)</f>
        <v>328750.1056461765</v>
      </c>
      <c r="K22" s="9" t="s">
        <v>0</v>
      </c>
      <c r="L22" s="162">
        <v>0</v>
      </c>
      <c r="M22" s="162">
        <v>1820.7698158865162</v>
      </c>
      <c r="N22" s="161">
        <v>17196.15937226154</v>
      </c>
      <c r="O22" s="161">
        <v>52903.47853936933</v>
      </c>
      <c r="P22" s="161">
        <v>606.9232719621721</v>
      </c>
      <c r="Q22" s="161">
        <v>360815.8851815113</v>
      </c>
      <c r="R22" s="10">
        <f aca="true" t="shared" si="8" ref="R22:R27">SUM(L22:Q22)</f>
        <v>433343.21618099086</v>
      </c>
      <c r="T22" s="9" t="s">
        <v>0</v>
      </c>
      <c r="U22" s="162">
        <f aca="true" t="shared" si="9" ref="U22:Z27">C22+L22</f>
        <v>0</v>
      </c>
      <c r="V22" s="162">
        <f t="shared" si="9"/>
        <v>7586.54089952715</v>
      </c>
      <c r="W22" s="161">
        <f t="shared" si="9"/>
        <v>19623.85246011023</v>
      </c>
      <c r="X22" s="161">
        <f t="shared" si="9"/>
        <v>69189.25300368761</v>
      </c>
      <c r="Y22" s="161">
        <f t="shared" si="9"/>
        <v>1011.5387866036201</v>
      </c>
      <c r="Z22" s="161">
        <f t="shared" si="9"/>
        <v>664682.1366772387</v>
      </c>
      <c r="AA22" s="10">
        <f aca="true" t="shared" si="10" ref="AA22:AA27">SUM(U22:Z22)</f>
        <v>762093.3218271674</v>
      </c>
    </row>
    <row r="23" spans="2:27" ht="15">
      <c r="B23" s="9" t="s">
        <v>1</v>
      </c>
      <c r="C23" s="162">
        <v>5765.771083640634</v>
      </c>
      <c r="D23" s="162">
        <v>0</v>
      </c>
      <c r="E23" s="161">
        <v>1416.1543012450682</v>
      </c>
      <c r="F23" s="161">
        <v>2124.231451867602</v>
      </c>
      <c r="G23" s="161">
        <v>101.15387866036201</v>
      </c>
      <c r="H23" s="161">
        <v>49261.9389075963</v>
      </c>
      <c r="I23" s="10">
        <f t="shared" si="7"/>
        <v>58669.249623009964</v>
      </c>
      <c r="K23" s="9" t="s">
        <v>1</v>
      </c>
      <c r="L23" s="162">
        <v>1820.7698158865162</v>
      </c>
      <c r="M23" s="162">
        <v>0</v>
      </c>
      <c r="N23" s="161">
        <v>505.76939330181006</v>
      </c>
      <c r="O23" s="161">
        <v>1011.5387866036201</v>
      </c>
      <c r="P23" s="161">
        <v>0</v>
      </c>
      <c r="Q23" s="161">
        <v>5260.001690338824</v>
      </c>
      <c r="R23" s="10">
        <f t="shared" si="8"/>
        <v>8598.079686130772</v>
      </c>
      <c r="T23" s="9" t="s">
        <v>1</v>
      </c>
      <c r="U23" s="162">
        <f t="shared" si="9"/>
        <v>7586.54089952715</v>
      </c>
      <c r="V23" s="162">
        <f t="shared" si="9"/>
        <v>0</v>
      </c>
      <c r="W23" s="161">
        <f t="shared" si="9"/>
        <v>1921.9236945468783</v>
      </c>
      <c r="X23" s="161">
        <f t="shared" si="9"/>
        <v>3135.770238471222</v>
      </c>
      <c r="Y23" s="161">
        <f t="shared" si="9"/>
        <v>101.15387866036201</v>
      </c>
      <c r="Z23" s="161">
        <f t="shared" si="9"/>
        <v>54521.94059793512</v>
      </c>
      <c r="AA23" s="10">
        <f t="shared" si="10"/>
        <v>67267.32930914074</v>
      </c>
    </row>
    <row r="24" spans="2:27" ht="15">
      <c r="B24" s="9" t="s">
        <v>2</v>
      </c>
      <c r="C24" s="161">
        <v>2427.6930878486883</v>
      </c>
      <c r="D24" s="161">
        <v>1416.1543012450682</v>
      </c>
      <c r="E24" s="161">
        <v>0</v>
      </c>
      <c r="F24" s="161">
        <v>12340.773196564165</v>
      </c>
      <c r="G24" s="161">
        <v>202.30775732072402</v>
      </c>
      <c r="H24" s="161">
        <v>189258.90697353732</v>
      </c>
      <c r="I24" s="10">
        <f t="shared" si="7"/>
        <v>205645.83531651596</v>
      </c>
      <c r="K24" s="9" t="s">
        <v>2</v>
      </c>
      <c r="L24" s="161">
        <v>17196.15937226154</v>
      </c>
      <c r="M24" s="161">
        <v>505.76939330181006</v>
      </c>
      <c r="N24" s="161">
        <v>0</v>
      </c>
      <c r="O24" s="161">
        <v>2832.3086024901363</v>
      </c>
      <c r="P24" s="161">
        <v>0</v>
      </c>
      <c r="Q24" s="161">
        <v>4551.92453971629</v>
      </c>
      <c r="R24" s="10">
        <f t="shared" si="8"/>
        <v>25086.161907769776</v>
      </c>
      <c r="T24" s="9" t="s">
        <v>2</v>
      </c>
      <c r="U24" s="161">
        <f t="shared" si="9"/>
        <v>19623.85246011023</v>
      </c>
      <c r="V24" s="161">
        <f t="shared" si="9"/>
        <v>1921.9236945468783</v>
      </c>
      <c r="W24" s="161">
        <f t="shared" si="9"/>
        <v>0</v>
      </c>
      <c r="X24" s="161">
        <f t="shared" si="9"/>
        <v>15173.081799054302</v>
      </c>
      <c r="Y24" s="161">
        <f t="shared" si="9"/>
        <v>202.30775732072402</v>
      </c>
      <c r="Z24" s="161">
        <f t="shared" si="9"/>
        <v>193810.83151325362</v>
      </c>
      <c r="AA24" s="10">
        <f t="shared" si="10"/>
        <v>230731.99722428576</v>
      </c>
    </row>
    <row r="25" spans="2:27" ht="15">
      <c r="B25" s="9" t="s">
        <v>3</v>
      </c>
      <c r="C25" s="161">
        <v>16285.774464318283</v>
      </c>
      <c r="D25" s="161">
        <v>2124.231451867602</v>
      </c>
      <c r="E25" s="161">
        <v>12340.773196564165</v>
      </c>
      <c r="F25" s="161">
        <v>0</v>
      </c>
      <c r="G25" s="161">
        <v>202.30775732072402</v>
      </c>
      <c r="H25" s="161">
        <v>15476.543435035386</v>
      </c>
      <c r="I25" s="10">
        <f t="shared" si="7"/>
        <v>46429.630305106155</v>
      </c>
      <c r="K25" s="9" t="s">
        <v>3</v>
      </c>
      <c r="L25" s="161">
        <v>52903.47853936933</v>
      </c>
      <c r="M25" s="161">
        <v>1011.5387866036201</v>
      </c>
      <c r="N25" s="161">
        <v>2832.3086024901363</v>
      </c>
      <c r="O25" s="161">
        <v>0</v>
      </c>
      <c r="P25" s="161">
        <v>708.0771506225341</v>
      </c>
      <c r="Q25" s="161">
        <v>1517.30817990543</v>
      </c>
      <c r="R25" s="10">
        <f t="shared" si="8"/>
        <v>58972.71125899105</v>
      </c>
      <c r="T25" s="9" t="s">
        <v>3</v>
      </c>
      <c r="U25" s="161">
        <f t="shared" si="9"/>
        <v>69189.25300368761</v>
      </c>
      <c r="V25" s="161">
        <f t="shared" si="9"/>
        <v>3135.770238471222</v>
      </c>
      <c r="W25" s="161">
        <f t="shared" si="9"/>
        <v>15173.081799054302</v>
      </c>
      <c r="X25" s="161">
        <f t="shared" si="9"/>
        <v>0</v>
      </c>
      <c r="Y25" s="161">
        <f t="shared" si="9"/>
        <v>910.3849079432581</v>
      </c>
      <c r="Z25" s="161">
        <f t="shared" si="9"/>
        <v>16993.851614940817</v>
      </c>
      <c r="AA25" s="10">
        <f t="shared" si="10"/>
        <v>105402.34156409721</v>
      </c>
    </row>
    <row r="26" spans="2:27" ht="15">
      <c r="B26" s="9" t="s">
        <v>4</v>
      </c>
      <c r="C26" s="161">
        <v>404.61551464144804</v>
      </c>
      <c r="D26" s="161">
        <v>101.15387866036201</v>
      </c>
      <c r="E26" s="161">
        <v>202.30775732072402</v>
      </c>
      <c r="F26" s="161">
        <v>202.30775732072402</v>
      </c>
      <c r="G26" s="161">
        <v>0</v>
      </c>
      <c r="H26" s="161">
        <v>2326.5392091883264</v>
      </c>
      <c r="I26" s="10">
        <f t="shared" si="7"/>
        <v>3236.9241171315844</v>
      </c>
      <c r="K26" s="9" t="s">
        <v>4</v>
      </c>
      <c r="L26" s="161">
        <v>606.9232719621721</v>
      </c>
      <c r="M26" s="161">
        <v>0</v>
      </c>
      <c r="N26" s="161">
        <v>0</v>
      </c>
      <c r="O26" s="161">
        <v>708.0771506225341</v>
      </c>
      <c r="P26" s="161">
        <v>0</v>
      </c>
      <c r="Q26" s="161">
        <v>809.2310292828961</v>
      </c>
      <c r="R26" s="10">
        <f t="shared" si="8"/>
        <v>2124.231451867602</v>
      </c>
      <c r="T26" s="9" t="s">
        <v>4</v>
      </c>
      <c r="U26" s="161">
        <f t="shared" si="9"/>
        <v>1011.5387866036201</v>
      </c>
      <c r="V26" s="161">
        <f t="shared" si="9"/>
        <v>101.15387866036201</v>
      </c>
      <c r="W26" s="161">
        <f t="shared" si="9"/>
        <v>202.30775732072402</v>
      </c>
      <c r="X26" s="161">
        <f t="shared" si="9"/>
        <v>910.3849079432581</v>
      </c>
      <c r="Y26" s="161">
        <f t="shared" si="9"/>
        <v>0</v>
      </c>
      <c r="Z26" s="161">
        <f t="shared" si="9"/>
        <v>3135.7702384712225</v>
      </c>
      <c r="AA26" s="10">
        <f t="shared" si="10"/>
        <v>5361.155568999187</v>
      </c>
    </row>
    <row r="27" spans="2:27" ht="15">
      <c r="B27" s="9" t="s">
        <v>5</v>
      </c>
      <c r="C27" s="161">
        <v>303866.25149572745</v>
      </c>
      <c r="D27" s="161">
        <v>49261.9389075963</v>
      </c>
      <c r="E27" s="161">
        <v>189258.90697353732</v>
      </c>
      <c r="F27" s="161">
        <v>15476.543435035386</v>
      </c>
      <c r="G27" s="161">
        <v>2326.5392091883264</v>
      </c>
      <c r="H27" s="161">
        <v>0</v>
      </c>
      <c r="I27" s="10">
        <f t="shared" si="7"/>
        <v>560190.1800210847</v>
      </c>
      <c r="K27" s="9" t="s">
        <v>5</v>
      </c>
      <c r="L27" s="161">
        <v>360815.8851815113</v>
      </c>
      <c r="M27" s="161">
        <v>5260.001690338824</v>
      </c>
      <c r="N27" s="161">
        <v>4551.92453971629</v>
      </c>
      <c r="O27" s="161">
        <v>1517.30817990543</v>
      </c>
      <c r="P27" s="161">
        <v>809.2310292828961</v>
      </c>
      <c r="Q27" s="161">
        <v>0</v>
      </c>
      <c r="R27" s="10">
        <f t="shared" si="8"/>
        <v>372954.3506207547</v>
      </c>
      <c r="T27" s="9" t="s">
        <v>5</v>
      </c>
      <c r="U27" s="161">
        <f t="shared" si="9"/>
        <v>664682.1366772387</v>
      </c>
      <c r="V27" s="161">
        <f t="shared" si="9"/>
        <v>54521.94059793512</v>
      </c>
      <c r="W27" s="161">
        <f t="shared" si="9"/>
        <v>193810.83151325362</v>
      </c>
      <c r="X27" s="161">
        <f t="shared" si="9"/>
        <v>16993.851614940817</v>
      </c>
      <c r="Y27" s="161">
        <f t="shared" si="9"/>
        <v>3135.7702384712225</v>
      </c>
      <c r="Z27" s="161">
        <f t="shared" si="9"/>
        <v>0</v>
      </c>
      <c r="AA27" s="10">
        <f t="shared" si="10"/>
        <v>933144.5306418395</v>
      </c>
    </row>
    <row r="28" spans="2:27" ht="15.75" thickBot="1">
      <c r="B28" s="11" t="s">
        <v>6</v>
      </c>
      <c r="C28" s="12">
        <f aca="true" t="shared" si="11" ref="C28:I28">SUM(C22:C27)</f>
        <v>328750.1056461765</v>
      </c>
      <c r="D28" s="12">
        <f t="shared" si="11"/>
        <v>58669.249623009964</v>
      </c>
      <c r="E28" s="12">
        <f t="shared" si="11"/>
        <v>205645.83531651596</v>
      </c>
      <c r="F28" s="12">
        <f t="shared" si="11"/>
        <v>46429.630305106155</v>
      </c>
      <c r="G28" s="12">
        <f t="shared" si="11"/>
        <v>3236.9241171315844</v>
      </c>
      <c r="H28" s="12">
        <f t="shared" si="11"/>
        <v>560190.1800210847</v>
      </c>
      <c r="I28" s="13">
        <f t="shared" si="11"/>
        <v>1202921.925029025</v>
      </c>
      <c r="K28" s="11" t="s">
        <v>6</v>
      </c>
      <c r="L28" s="12">
        <f aca="true" t="shared" si="12" ref="L28:R28">SUM(L22:L27)</f>
        <v>433343.21618099086</v>
      </c>
      <c r="M28" s="12">
        <f t="shared" si="12"/>
        <v>8598.079686130772</v>
      </c>
      <c r="N28" s="12">
        <f t="shared" si="12"/>
        <v>25086.161907769776</v>
      </c>
      <c r="O28" s="12">
        <f t="shared" si="12"/>
        <v>58972.71125899105</v>
      </c>
      <c r="P28" s="12">
        <f t="shared" si="12"/>
        <v>2124.231451867602</v>
      </c>
      <c r="Q28" s="12">
        <f t="shared" si="12"/>
        <v>372954.3506207547</v>
      </c>
      <c r="R28" s="13">
        <f t="shared" si="12"/>
        <v>901078.7511065048</v>
      </c>
      <c r="T28" s="11" t="s">
        <v>6</v>
      </c>
      <c r="U28" s="12">
        <f aca="true" t="shared" si="13" ref="U28:AA28">SUM(U22:U27)</f>
        <v>762093.3218271674</v>
      </c>
      <c r="V28" s="12">
        <f t="shared" si="13"/>
        <v>67267.32930914074</v>
      </c>
      <c r="W28" s="12">
        <f t="shared" si="13"/>
        <v>230731.99722428576</v>
      </c>
      <c r="X28" s="12">
        <f t="shared" si="13"/>
        <v>105402.34156409721</v>
      </c>
      <c r="Y28" s="12">
        <f t="shared" si="13"/>
        <v>5361.155568999187</v>
      </c>
      <c r="Z28" s="12">
        <f t="shared" si="13"/>
        <v>933144.5306418395</v>
      </c>
      <c r="AA28" s="13">
        <f t="shared" si="13"/>
        <v>2104000.6761355298</v>
      </c>
    </row>
    <row r="29" spans="2:27" ht="16.5" thickBot="1" thickTop="1">
      <c r="B29" s="2"/>
      <c r="C29" s="174"/>
      <c r="D29" s="174"/>
      <c r="E29" s="174"/>
      <c r="F29" s="174"/>
      <c r="G29" s="174"/>
      <c r="H29" s="174"/>
      <c r="I29" s="174"/>
      <c r="K29" s="2"/>
      <c r="L29" s="174"/>
      <c r="M29" s="174"/>
      <c r="N29" s="174"/>
      <c r="O29" s="174"/>
      <c r="P29" s="174"/>
      <c r="Q29" s="174"/>
      <c r="R29" s="174"/>
      <c r="T29" s="2"/>
      <c r="U29" s="174"/>
      <c r="V29" s="174"/>
      <c r="W29" s="174"/>
      <c r="X29" s="174"/>
      <c r="Y29" s="174"/>
      <c r="Z29" s="174"/>
      <c r="AA29" s="174"/>
    </row>
    <row r="30" spans="2:27" ht="15.75" thickTop="1">
      <c r="B30" s="2"/>
      <c r="D30" s="200" t="s">
        <v>108</v>
      </c>
      <c r="E30" s="200"/>
      <c r="F30" s="200"/>
      <c r="G30" s="200"/>
      <c r="H30" s="200"/>
      <c r="I30" s="200"/>
      <c r="K30" s="2"/>
      <c r="M30" s="200" t="s">
        <v>108</v>
      </c>
      <c r="N30" s="200"/>
      <c r="O30" s="200"/>
      <c r="P30" s="200"/>
      <c r="Q30" s="200"/>
      <c r="R30" s="200"/>
      <c r="T30" s="2"/>
      <c r="V30" s="200" t="s">
        <v>108</v>
      </c>
      <c r="W30" s="200"/>
      <c r="X30" s="200"/>
      <c r="Y30" s="200"/>
      <c r="Z30" s="200"/>
      <c r="AA30" s="200"/>
    </row>
    <row r="31" spans="3:27" ht="15">
      <c r="C31" s="165" t="s">
        <v>105</v>
      </c>
      <c r="D31" s="165" t="s">
        <v>106</v>
      </c>
      <c r="E31" s="164"/>
      <c r="F31" s="165" t="s">
        <v>110</v>
      </c>
      <c r="G31" s="165"/>
      <c r="H31" s="166" t="s">
        <v>107</v>
      </c>
      <c r="I31" s="167"/>
      <c r="L31" s="165" t="s">
        <v>105</v>
      </c>
      <c r="M31" s="165" t="s">
        <v>106</v>
      </c>
      <c r="N31" s="164"/>
      <c r="O31" s="165" t="s">
        <v>110</v>
      </c>
      <c r="P31" s="165"/>
      <c r="Q31" s="166" t="s">
        <v>107</v>
      </c>
      <c r="R31" s="167"/>
      <c r="U31" s="165" t="s">
        <v>105</v>
      </c>
      <c r="V31" s="165" t="s">
        <v>106</v>
      </c>
      <c r="W31" s="164"/>
      <c r="X31" s="165" t="s">
        <v>110</v>
      </c>
      <c r="Y31" s="165"/>
      <c r="Z31" s="166" t="s">
        <v>107</v>
      </c>
      <c r="AA31" s="167"/>
    </row>
    <row r="32" spans="2:26" ht="15">
      <c r="B32" s="2" t="s">
        <v>8</v>
      </c>
      <c r="C32" s="1">
        <f>SUM(C22:D23)</f>
        <v>11531.542167281268</v>
      </c>
      <c r="D32" s="4">
        <f>C32/C$35</f>
        <v>0.00958627648839556</v>
      </c>
      <c r="F32" s="168">
        <v>165</v>
      </c>
      <c r="H32" s="96">
        <f>C32*F32/10^6</f>
        <v>1.9027044576014092</v>
      </c>
      <c r="K32" s="2" t="s">
        <v>8</v>
      </c>
      <c r="L32" s="1">
        <f>SUM(L22:M23)</f>
        <v>3641.5396317730324</v>
      </c>
      <c r="M32" s="4">
        <f>L32/L$35</f>
        <v>0.004041311180960934</v>
      </c>
      <c r="O32" s="168">
        <v>165</v>
      </c>
      <c r="Q32" s="96">
        <f>L32*O32/10^6</f>
        <v>0.6008540392425504</v>
      </c>
      <c r="T32" s="2" t="s">
        <v>8</v>
      </c>
      <c r="U32" s="1">
        <f>SUM(U22:V23)</f>
        <v>15173.0817990543</v>
      </c>
      <c r="V32" s="4">
        <f>U32/U$35</f>
        <v>0.007211538461538459</v>
      </c>
      <c r="X32" s="168">
        <v>165</v>
      </c>
      <c r="Z32" s="96">
        <f>U32*X32/10^6</f>
        <v>2.5035584968439597</v>
      </c>
    </row>
    <row r="33" spans="2:26" ht="15">
      <c r="B33" s="2" t="s">
        <v>9</v>
      </c>
      <c r="C33" s="1">
        <v>0</v>
      </c>
      <c r="D33" s="4">
        <f>C33/C$35</f>
        <v>0</v>
      </c>
      <c r="F33" s="168">
        <v>0</v>
      </c>
      <c r="H33" s="96">
        <f>C33*F33/10^6</f>
        <v>0</v>
      </c>
      <c r="K33" s="2" t="s">
        <v>9</v>
      </c>
      <c r="L33" s="1">
        <v>0</v>
      </c>
      <c r="M33" s="4">
        <f>L33/L$35</f>
        <v>0</v>
      </c>
      <c r="O33" s="168">
        <v>0</v>
      </c>
      <c r="Q33" s="96">
        <f>L33*O33/10^6</f>
        <v>0</v>
      </c>
      <c r="T33" s="2" t="s">
        <v>9</v>
      </c>
      <c r="U33" s="1">
        <v>0</v>
      </c>
      <c r="V33" s="4">
        <f>U33/U$35</f>
        <v>0</v>
      </c>
      <c r="X33" s="168">
        <v>0</v>
      </c>
      <c r="Z33" s="96">
        <f>U33*X33/10^6</f>
        <v>0</v>
      </c>
    </row>
    <row r="34" spans="2:26" ht="15">
      <c r="B34" s="2" t="s">
        <v>10</v>
      </c>
      <c r="C34" s="3">
        <f>SUM(C24:H27,E22:H23)</f>
        <v>1191390.3828617437</v>
      </c>
      <c r="D34" s="4">
        <f>C34/C$35</f>
        <v>0.9904137235116044</v>
      </c>
      <c r="F34" s="168">
        <v>363.6190476190476</v>
      </c>
      <c r="H34" s="169">
        <f>C34*F34/10^6</f>
        <v>433.2122363586797</v>
      </c>
      <c r="K34" s="2" t="s">
        <v>10</v>
      </c>
      <c r="L34" s="3">
        <f>SUM(L24:Q27,N22:Q23)</f>
        <v>897437.2114747317</v>
      </c>
      <c r="M34" s="4">
        <f>L34/L$35</f>
        <v>0.995958688819039</v>
      </c>
      <c r="O34" s="168">
        <v>363.6190476190476</v>
      </c>
      <c r="Q34" s="169">
        <f>L34*O34/10^6</f>
        <v>326.3252641343358</v>
      </c>
      <c r="T34" s="2" t="s">
        <v>10</v>
      </c>
      <c r="U34" s="3">
        <f>SUM(U24:Z27,W22:Z23)</f>
        <v>2088827.5943364757</v>
      </c>
      <c r="V34" s="4">
        <f>U34/U$35</f>
        <v>0.9927884615384615</v>
      </c>
      <c r="X34" s="168">
        <v>363.6190476190476</v>
      </c>
      <c r="Z34" s="169">
        <f>U34*X34/10^6</f>
        <v>759.5375004930156</v>
      </c>
    </row>
    <row r="35" spans="2:26" ht="15.75" thickBot="1">
      <c r="B35" s="17" t="s">
        <v>6</v>
      </c>
      <c r="C35" s="14">
        <f>SUM(C32:C34)</f>
        <v>1202921.925029025</v>
      </c>
      <c r="D35" s="15">
        <f>SUM(D32:D34)</f>
        <v>1</v>
      </c>
      <c r="H35" s="170">
        <f>SUM(H32:H34)</f>
        <v>435.11494081628115</v>
      </c>
      <c r="K35" s="17" t="s">
        <v>6</v>
      </c>
      <c r="L35" s="14">
        <f>SUM(L32:L34)</f>
        <v>901078.7511065047</v>
      </c>
      <c r="M35" s="15">
        <f>SUM(M32:M34)</f>
        <v>1</v>
      </c>
      <c r="Q35" s="170">
        <f>SUM(Q32:Q34)</f>
        <v>326.92611817357835</v>
      </c>
      <c r="T35" s="17" t="s">
        <v>6</v>
      </c>
      <c r="U35" s="14">
        <f>SUM(U32:U34)</f>
        <v>2104000.67613553</v>
      </c>
      <c r="V35" s="15">
        <f>SUM(V32:V34)</f>
        <v>0.9999999999999999</v>
      </c>
      <c r="Z35" s="170">
        <f>SUM(Z32:Z34)</f>
        <v>762.0410589898596</v>
      </c>
    </row>
    <row r="36" spans="2:20" ht="15.75" thickTop="1">
      <c r="B36" s="16"/>
      <c r="K36" s="16"/>
      <c r="T36" s="16"/>
    </row>
    <row r="37" spans="3:27" ht="19.5" thickBot="1">
      <c r="C37" s="197" t="s">
        <v>7</v>
      </c>
      <c r="D37" s="197"/>
      <c r="E37" s="197"/>
      <c r="F37" s="197"/>
      <c r="G37" s="197"/>
      <c r="H37" s="197"/>
      <c r="I37" s="197"/>
      <c r="L37" s="202" t="s">
        <v>13</v>
      </c>
      <c r="M37" s="202"/>
      <c r="N37" s="202"/>
      <c r="O37" s="202"/>
      <c r="P37" s="202"/>
      <c r="Q37" s="202"/>
      <c r="R37" s="202"/>
      <c r="U37" s="199" t="s">
        <v>14</v>
      </c>
      <c r="V37" s="199"/>
      <c r="W37" s="199"/>
      <c r="X37" s="199"/>
      <c r="Y37" s="199"/>
      <c r="Z37" s="199"/>
      <c r="AA37" s="199"/>
    </row>
    <row r="38" spans="2:27" ht="30.75" thickTop="1">
      <c r="B38" s="18" t="s">
        <v>15</v>
      </c>
      <c r="C38" s="6" t="s">
        <v>0</v>
      </c>
      <c r="D38" s="6" t="s">
        <v>1</v>
      </c>
      <c r="E38" s="6" t="s">
        <v>2</v>
      </c>
      <c r="F38" s="6" t="s">
        <v>3</v>
      </c>
      <c r="G38" s="6" t="s">
        <v>4</v>
      </c>
      <c r="H38" s="7" t="s">
        <v>5</v>
      </c>
      <c r="I38" s="8" t="s">
        <v>6</v>
      </c>
      <c r="K38" s="19" t="s">
        <v>15</v>
      </c>
      <c r="L38" s="6" t="s">
        <v>0</v>
      </c>
      <c r="M38" s="6" t="s">
        <v>1</v>
      </c>
      <c r="N38" s="6" t="s">
        <v>2</v>
      </c>
      <c r="O38" s="6" t="s">
        <v>3</v>
      </c>
      <c r="P38" s="6" t="s">
        <v>4</v>
      </c>
      <c r="Q38" s="7" t="s">
        <v>5</v>
      </c>
      <c r="R38" s="8" t="s">
        <v>6</v>
      </c>
      <c r="T38" s="20" t="s">
        <v>15</v>
      </c>
      <c r="U38" s="6" t="s">
        <v>0</v>
      </c>
      <c r="V38" s="6" t="s">
        <v>1</v>
      </c>
      <c r="W38" s="6" t="s">
        <v>2</v>
      </c>
      <c r="X38" s="6" t="s">
        <v>3</v>
      </c>
      <c r="Y38" s="6" t="s">
        <v>4</v>
      </c>
      <c r="Z38" s="7" t="s">
        <v>5</v>
      </c>
      <c r="AA38" s="8" t="s">
        <v>6</v>
      </c>
    </row>
    <row r="39" spans="2:27" ht="15">
      <c r="B39" s="9" t="s">
        <v>0</v>
      </c>
      <c r="C39" s="162">
        <v>0</v>
      </c>
      <c r="D39" s="162">
        <v>7763.641399999999</v>
      </c>
      <c r="E39" s="161">
        <v>5392.9733</v>
      </c>
      <c r="F39" s="161">
        <v>42934.968</v>
      </c>
      <c r="G39" s="161">
        <v>2202.9642000000003</v>
      </c>
      <c r="H39" s="161">
        <v>1003238.0739000001</v>
      </c>
      <c r="I39" s="10">
        <f aca="true" t="shared" si="14" ref="I39:I44">SUM(C39:H39)</f>
        <v>1061532.6208000001</v>
      </c>
      <c r="K39" s="9" t="s">
        <v>0</v>
      </c>
      <c r="L39" s="162">
        <v>0</v>
      </c>
      <c r="M39" s="162">
        <v>2504.8489</v>
      </c>
      <c r="N39" s="161">
        <v>38248.9367</v>
      </c>
      <c r="O39" s="161">
        <v>139105.785</v>
      </c>
      <c r="P39" s="161">
        <v>2853.6957</v>
      </c>
      <c r="Q39" s="161">
        <v>1191240.9945</v>
      </c>
      <c r="R39" s="10">
        <f aca="true" t="shared" si="15" ref="R39:R44">SUM(L39:Q39)</f>
        <v>1373954.2608</v>
      </c>
      <c r="T39" s="9" t="s">
        <v>0</v>
      </c>
      <c r="U39" s="162">
        <f aca="true" t="shared" si="16" ref="U39:Z44">C39+L39</f>
        <v>0</v>
      </c>
      <c r="V39" s="162">
        <f t="shared" si="16"/>
        <v>10268.490299999998</v>
      </c>
      <c r="W39" s="161">
        <f t="shared" si="16"/>
        <v>43641.909999999996</v>
      </c>
      <c r="X39" s="161">
        <f t="shared" si="16"/>
        <v>182040.753</v>
      </c>
      <c r="Y39" s="161">
        <f t="shared" si="16"/>
        <v>5056.659900000001</v>
      </c>
      <c r="Z39" s="161">
        <f t="shared" si="16"/>
        <v>2194479.0684</v>
      </c>
      <c r="AA39" s="10">
        <f aca="true" t="shared" si="17" ref="AA39:AA44">SUM(U39:Z39)</f>
        <v>2435486.8816000004</v>
      </c>
    </row>
    <row r="40" spans="2:27" ht="15">
      <c r="B40" s="9" t="s">
        <v>1</v>
      </c>
      <c r="C40" s="162">
        <v>7961.2242</v>
      </c>
      <c r="D40" s="162">
        <v>0</v>
      </c>
      <c r="E40" s="161">
        <v>2711.9197000000004</v>
      </c>
      <c r="F40" s="161">
        <v>5090.389099999999</v>
      </c>
      <c r="G40" s="161">
        <v>272.28319999999997</v>
      </c>
      <c r="H40" s="161">
        <v>156871.3027</v>
      </c>
      <c r="I40" s="10">
        <f t="shared" si="14"/>
        <v>172907.1189</v>
      </c>
      <c r="K40" s="9" t="s">
        <v>1</v>
      </c>
      <c r="L40" s="162">
        <v>2568.5967</v>
      </c>
      <c r="M40" s="162">
        <v>0</v>
      </c>
      <c r="N40" s="161">
        <v>896.4124000000002</v>
      </c>
      <c r="O40" s="161">
        <v>2417.2528999999995</v>
      </c>
      <c r="P40" s="161">
        <v>35.51519999999999</v>
      </c>
      <c r="Q40" s="161">
        <v>16651.8898</v>
      </c>
      <c r="R40" s="10">
        <f t="shared" si="15"/>
        <v>22569.667</v>
      </c>
      <c r="T40" s="9" t="s">
        <v>1</v>
      </c>
      <c r="U40" s="162">
        <f t="shared" si="16"/>
        <v>10529.820899999999</v>
      </c>
      <c r="V40" s="162">
        <f t="shared" si="16"/>
        <v>0</v>
      </c>
      <c r="W40" s="161">
        <f t="shared" si="16"/>
        <v>3608.3321000000005</v>
      </c>
      <c r="X40" s="161">
        <f t="shared" si="16"/>
        <v>7507.641999999999</v>
      </c>
      <c r="Y40" s="161">
        <f t="shared" si="16"/>
        <v>307.79839999999996</v>
      </c>
      <c r="Z40" s="161">
        <f t="shared" si="16"/>
        <v>173523.1925</v>
      </c>
      <c r="AA40" s="10">
        <f t="shared" si="17"/>
        <v>195476.78590000002</v>
      </c>
    </row>
    <row r="41" spans="2:27" ht="15">
      <c r="B41" s="9" t="s">
        <v>2</v>
      </c>
      <c r="C41" s="161">
        <v>5389.6084</v>
      </c>
      <c r="D41" s="161">
        <v>2711.9197000000004</v>
      </c>
      <c r="E41" s="161">
        <v>0</v>
      </c>
      <c r="F41" s="161">
        <v>17768.709000000003</v>
      </c>
      <c r="G41" s="161">
        <v>1279.46</v>
      </c>
      <c r="H41" s="161">
        <v>532229.3489999999</v>
      </c>
      <c r="I41" s="10">
        <f t="shared" si="14"/>
        <v>559379.0460999999</v>
      </c>
      <c r="K41" s="9" t="s">
        <v>2</v>
      </c>
      <c r="L41" s="161">
        <v>38225.0716</v>
      </c>
      <c r="M41" s="161">
        <v>896.4124000000002</v>
      </c>
      <c r="N41" s="161">
        <v>0</v>
      </c>
      <c r="O41" s="161">
        <v>4150.080000000001</v>
      </c>
      <c r="P41" s="161">
        <v>34.580000000000005</v>
      </c>
      <c r="Q41" s="161">
        <v>12766.701</v>
      </c>
      <c r="R41" s="10">
        <f t="shared" si="15"/>
        <v>56072.84500000001</v>
      </c>
      <c r="T41" s="9" t="s">
        <v>2</v>
      </c>
      <c r="U41" s="161">
        <f t="shared" si="16"/>
        <v>43614.68</v>
      </c>
      <c r="V41" s="161">
        <f t="shared" si="16"/>
        <v>3608.3321000000005</v>
      </c>
      <c r="W41" s="161">
        <f t="shared" si="16"/>
        <v>0</v>
      </c>
      <c r="X41" s="161">
        <f t="shared" si="16"/>
        <v>21918.789000000004</v>
      </c>
      <c r="Y41" s="161">
        <f t="shared" si="16"/>
        <v>1314.04</v>
      </c>
      <c r="Z41" s="161">
        <f t="shared" si="16"/>
        <v>544996.0499999999</v>
      </c>
      <c r="AA41" s="10">
        <f t="shared" si="17"/>
        <v>615451.8910999999</v>
      </c>
    </row>
    <row r="42" spans="2:27" ht="15">
      <c r="B42" s="9" t="s">
        <v>3</v>
      </c>
      <c r="C42" s="161">
        <v>42915.1104</v>
      </c>
      <c r="D42" s="161">
        <v>5090.389099999999</v>
      </c>
      <c r="E42" s="161">
        <v>17768.709000000003</v>
      </c>
      <c r="F42" s="161">
        <v>0</v>
      </c>
      <c r="G42" s="161">
        <v>1164.279</v>
      </c>
      <c r="H42" s="161">
        <v>34841.1328</v>
      </c>
      <c r="I42" s="10">
        <f t="shared" si="14"/>
        <v>101779.62030000001</v>
      </c>
      <c r="K42" s="9" t="s">
        <v>3</v>
      </c>
      <c r="L42" s="161">
        <v>139041.448</v>
      </c>
      <c r="M42" s="161">
        <v>2417.2528999999995</v>
      </c>
      <c r="N42" s="161">
        <v>4150.080000000001</v>
      </c>
      <c r="O42" s="161">
        <v>0</v>
      </c>
      <c r="P42" s="161">
        <v>3613.6049999999996</v>
      </c>
      <c r="Q42" s="161">
        <v>3424.1984</v>
      </c>
      <c r="R42" s="10">
        <f t="shared" si="15"/>
        <v>152646.5843</v>
      </c>
      <c r="T42" s="9" t="s">
        <v>3</v>
      </c>
      <c r="U42" s="161">
        <f t="shared" si="16"/>
        <v>181956.5584</v>
      </c>
      <c r="V42" s="161">
        <f t="shared" si="16"/>
        <v>7507.641999999999</v>
      </c>
      <c r="W42" s="161">
        <f t="shared" si="16"/>
        <v>21918.789000000004</v>
      </c>
      <c r="X42" s="161">
        <f t="shared" si="16"/>
        <v>0</v>
      </c>
      <c r="Y42" s="161">
        <f t="shared" si="16"/>
        <v>4777.884</v>
      </c>
      <c r="Z42" s="161">
        <f t="shared" si="16"/>
        <v>38265.3312</v>
      </c>
      <c r="AA42" s="10">
        <f t="shared" si="17"/>
        <v>254426.2046</v>
      </c>
    </row>
    <row r="43" spans="2:27" ht="15">
      <c r="B43" s="9" t="s">
        <v>4</v>
      </c>
      <c r="C43" s="161">
        <v>2201.5068</v>
      </c>
      <c r="D43" s="161">
        <v>272.1636</v>
      </c>
      <c r="E43" s="161">
        <v>1278.4758</v>
      </c>
      <c r="F43" s="161">
        <v>1163.1066999999998</v>
      </c>
      <c r="G43" s="161">
        <v>0</v>
      </c>
      <c r="H43" s="161">
        <v>3693.9201</v>
      </c>
      <c r="I43" s="10">
        <f t="shared" si="14"/>
        <v>8609.172999999999</v>
      </c>
      <c r="K43" s="9" t="s">
        <v>4</v>
      </c>
      <c r="L43" s="161">
        <v>2851.8078000000005</v>
      </c>
      <c r="M43" s="161">
        <v>35.499599999999994</v>
      </c>
      <c r="N43" s="161">
        <v>34.5534</v>
      </c>
      <c r="O43" s="161">
        <v>3609.9664999999995</v>
      </c>
      <c r="P43" s="161">
        <v>0</v>
      </c>
      <c r="Q43" s="161">
        <v>1313.163</v>
      </c>
      <c r="R43" s="10">
        <f t="shared" si="15"/>
        <v>7844.9902999999995</v>
      </c>
      <c r="T43" s="9" t="s">
        <v>4</v>
      </c>
      <c r="U43" s="161">
        <f t="shared" si="16"/>
        <v>5053.314600000001</v>
      </c>
      <c r="V43" s="161">
        <f t="shared" si="16"/>
        <v>307.66319999999996</v>
      </c>
      <c r="W43" s="161">
        <f t="shared" si="16"/>
        <v>1313.0292</v>
      </c>
      <c r="X43" s="161">
        <f t="shared" si="16"/>
        <v>4773.073199999999</v>
      </c>
      <c r="Y43" s="161">
        <f t="shared" si="16"/>
        <v>0</v>
      </c>
      <c r="Z43" s="161">
        <f t="shared" si="16"/>
        <v>5007.0831</v>
      </c>
      <c r="AA43" s="10">
        <f t="shared" si="17"/>
        <v>16454.1633</v>
      </c>
    </row>
    <row r="44" spans="2:27" ht="15">
      <c r="B44" s="9" t="s">
        <v>5</v>
      </c>
      <c r="C44" s="161">
        <v>1002873.6576</v>
      </c>
      <c r="D44" s="161">
        <v>156871.3027</v>
      </c>
      <c r="E44" s="161">
        <v>532075.392</v>
      </c>
      <c r="F44" s="161">
        <v>34825.9263</v>
      </c>
      <c r="G44" s="161">
        <v>3700.8907</v>
      </c>
      <c r="H44" s="161">
        <v>0</v>
      </c>
      <c r="I44" s="10">
        <f t="shared" si="14"/>
        <v>1730347.1693</v>
      </c>
      <c r="K44" s="9" t="s">
        <v>5</v>
      </c>
      <c r="L44" s="161">
        <v>1190808.2880000002</v>
      </c>
      <c r="M44" s="161">
        <v>16651.8898</v>
      </c>
      <c r="N44" s="161">
        <v>12763.008000000002</v>
      </c>
      <c r="O44" s="161">
        <v>3422.7039000000004</v>
      </c>
      <c r="P44" s="161">
        <v>1315.6409999999998</v>
      </c>
      <c r="Q44" s="161">
        <v>0</v>
      </c>
      <c r="R44" s="10">
        <f t="shared" si="15"/>
        <v>1224961.5307000002</v>
      </c>
      <c r="T44" s="9" t="s">
        <v>5</v>
      </c>
      <c r="U44" s="161">
        <f t="shared" si="16"/>
        <v>2193681.9456</v>
      </c>
      <c r="V44" s="161">
        <f t="shared" si="16"/>
        <v>173523.1925</v>
      </c>
      <c r="W44" s="161">
        <f t="shared" si="16"/>
        <v>544838.4</v>
      </c>
      <c r="X44" s="161">
        <f t="shared" si="16"/>
        <v>38248.6302</v>
      </c>
      <c r="Y44" s="161">
        <f t="shared" si="16"/>
        <v>5016.5317</v>
      </c>
      <c r="Z44" s="161">
        <f t="shared" si="16"/>
        <v>0</v>
      </c>
      <c r="AA44" s="10">
        <f t="shared" si="17"/>
        <v>2955308.7</v>
      </c>
    </row>
    <row r="45" spans="2:27" ht="15.75" thickBot="1">
      <c r="B45" s="11" t="s">
        <v>6</v>
      </c>
      <c r="C45" s="12">
        <f aca="true" t="shared" si="18" ref="C45:I45">SUM(C39:C44)</f>
        <v>1061341.1074</v>
      </c>
      <c r="D45" s="12">
        <f t="shared" si="18"/>
        <v>172709.4165</v>
      </c>
      <c r="E45" s="12">
        <f t="shared" si="18"/>
        <v>559227.4698</v>
      </c>
      <c r="F45" s="12">
        <f t="shared" si="18"/>
        <v>101783.09909999999</v>
      </c>
      <c r="G45" s="12">
        <f t="shared" si="18"/>
        <v>8619.8771</v>
      </c>
      <c r="H45" s="12">
        <f t="shared" si="18"/>
        <v>1730873.7785</v>
      </c>
      <c r="I45" s="13">
        <f t="shared" si="18"/>
        <v>3634554.7484</v>
      </c>
      <c r="K45" s="11" t="s">
        <v>6</v>
      </c>
      <c r="L45" s="12">
        <f aca="true" t="shared" si="19" ref="L45:R45">SUM(L39:L44)</f>
        <v>1373495.2121000001</v>
      </c>
      <c r="M45" s="12">
        <f t="shared" si="19"/>
        <v>22505.9036</v>
      </c>
      <c r="N45" s="12">
        <f t="shared" si="19"/>
        <v>56092.9905</v>
      </c>
      <c r="O45" s="12">
        <f t="shared" si="19"/>
        <v>152705.7883</v>
      </c>
      <c r="P45" s="12">
        <f t="shared" si="19"/>
        <v>7853.036899999999</v>
      </c>
      <c r="Q45" s="12">
        <f t="shared" si="19"/>
        <v>1225396.9467</v>
      </c>
      <c r="R45" s="13">
        <f t="shared" si="19"/>
        <v>2838049.8781000003</v>
      </c>
      <c r="T45" s="11" t="s">
        <v>6</v>
      </c>
      <c r="U45" s="12">
        <f aca="true" t="shared" si="20" ref="U45:AA45">SUM(U39:U44)</f>
        <v>2434836.3195</v>
      </c>
      <c r="V45" s="12">
        <f t="shared" si="20"/>
        <v>195215.3201</v>
      </c>
      <c r="W45" s="12">
        <f t="shared" si="20"/>
        <v>615320.4603</v>
      </c>
      <c r="X45" s="12">
        <f t="shared" si="20"/>
        <v>254488.8874</v>
      </c>
      <c r="Y45" s="12">
        <f t="shared" si="20"/>
        <v>16472.914</v>
      </c>
      <c r="Z45" s="12">
        <f t="shared" si="20"/>
        <v>2956270.7251999998</v>
      </c>
      <c r="AA45" s="13">
        <f t="shared" si="20"/>
        <v>6472604.6265</v>
      </c>
    </row>
    <row r="46" spans="2:27" ht="16.5" thickBot="1" thickTop="1">
      <c r="B46" s="2"/>
      <c r="C46" s="174"/>
      <c r="D46" s="174"/>
      <c r="E46" s="174"/>
      <c r="F46" s="174"/>
      <c r="G46" s="174"/>
      <c r="H46" s="174"/>
      <c r="I46" s="174"/>
      <c r="K46" s="2"/>
      <c r="L46" s="174"/>
      <c r="M46" s="174"/>
      <c r="N46" s="174"/>
      <c r="O46" s="174"/>
      <c r="P46" s="174"/>
      <c r="Q46" s="174"/>
      <c r="R46" s="174"/>
      <c r="T46" s="2"/>
      <c r="U46" s="174"/>
      <c r="V46" s="174"/>
      <c r="W46" s="174"/>
      <c r="X46" s="174"/>
      <c r="Y46" s="174"/>
      <c r="Z46" s="174"/>
      <c r="AA46" s="174"/>
    </row>
    <row r="47" spans="2:27" ht="15.75" thickTop="1">
      <c r="B47" s="2"/>
      <c r="D47" s="200" t="s">
        <v>108</v>
      </c>
      <c r="E47" s="200"/>
      <c r="F47" s="200"/>
      <c r="G47" s="200"/>
      <c r="H47" s="200"/>
      <c r="I47" s="200"/>
      <c r="K47" s="2"/>
      <c r="M47" s="200" t="s">
        <v>108</v>
      </c>
      <c r="N47" s="200"/>
      <c r="O47" s="200"/>
      <c r="P47" s="200"/>
      <c r="Q47" s="200"/>
      <c r="R47" s="200"/>
      <c r="T47" s="2"/>
      <c r="V47" s="200" t="s">
        <v>108</v>
      </c>
      <c r="W47" s="200"/>
      <c r="X47" s="200"/>
      <c r="Y47" s="200"/>
      <c r="Z47" s="200"/>
      <c r="AA47" s="200"/>
    </row>
    <row r="48" spans="3:27" ht="15">
      <c r="C48" s="165" t="s">
        <v>105</v>
      </c>
      <c r="D48" s="165" t="s">
        <v>106</v>
      </c>
      <c r="E48" s="164"/>
      <c r="F48" s="165" t="s">
        <v>110</v>
      </c>
      <c r="G48" s="165"/>
      <c r="H48" s="166" t="s">
        <v>107</v>
      </c>
      <c r="I48" s="167"/>
      <c r="L48" s="165" t="s">
        <v>105</v>
      </c>
      <c r="M48" s="165" t="s">
        <v>106</v>
      </c>
      <c r="N48" s="164"/>
      <c r="O48" s="165" t="s">
        <v>110</v>
      </c>
      <c r="P48" s="165"/>
      <c r="Q48" s="166" t="s">
        <v>107</v>
      </c>
      <c r="R48" s="167"/>
      <c r="U48" s="165" t="s">
        <v>105</v>
      </c>
      <c r="V48" s="165" t="s">
        <v>106</v>
      </c>
      <c r="W48" s="164"/>
      <c r="X48" s="165" t="s">
        <v>110</v>
      </c>
      <c r="Y48" s="165"/>
      <c r="Z48" s="166" t="s">
        <v>107</v>
      </c>
      <c r="AA48" s="167"/>
    </row>
    <row r="49" spans="2:26" ht="15">
      <c r="B49" s="2" t="s">
        <v>8</v>
      </c>
      <c r="C49" s="1">
        <f>SUM(C39:D40)</f>
        <v>15724.865599999997</v>
      </c>
      <c r="D49" s="4">
        <f>C49/C$52</f>
        <v>0.004326490227426725</v>
      </c>
      <c r="F49" s="168">
        <v>165</v>
      </c>
      <c r="H49" s="96">
        <f>C49*F49/10^6</f>
        <v>2.5946028239999994</v>
      </c>
      <c r="K49" s="2" t="s">
        <v>8</v>
      </c>
      <c r="L49" s="1">
        <f>SUM(L39:M40)</f>
        <v>5073.4456</v>
      </c>
      <c r="M49" s="4">
        <f>L49/L$52</f>
        <v>0.0017876520208998364</v>
      </c>
      <c r="O49" s="168">
        <v>165</v>
      </c>
      <c r="Q49" s="96">
        <f>L49*O49/10^6</f>
        <v>0.837118524</v>
      </c>
      <c r="T49" s="2" t="s">
        <v>8</v>
      </c>
      <c r="U49" s="1">
        <f>SUM(U39:V40)</f>
        <v>20798.311199999996</v>
      </c>
      <c r="V49" s="171">
        <f>U49/U$52</f>
        <v>0.0032132831217355673</v>
      </c>
      <c r="X49" s="168">
        <v>165</v>
      </c>
      <c r="Z49" s="96">
        <f>U49*X49/10^6</f>
        <v>3.4317213479999995</v>
      </c>
    </row>
    <row r="50" spans="2:26" ht="15">
      <c r="B50" s="2" t="s">
        <v>9</v>
      </c>
      <c r="C50" s="1">
        <v>0</v>
      </c>
      <c r="D50" s="4">
        <f>C50/C$52</f>
        <v>0</v>
      </c>
      <c r="F50" s="168">
        <v>0</v>
      </c>
      <c r="H50" s="96">
        <f>C50*F50/10^6</f>
        <v>0</v>
      </c>
      <c r="K50" s="2" t="s">
        <v>9</v>
      </c>
      <c r="L50" s="1">
        <v>0</v>
      </c>
      <c r="M50" s="4">
        <f>L50/L$52</f>
        <v>0</v>
      </c>
      <c r="O50" s="168">
        <v>0</v>
      </c>
      <c r="Q50" s="96">
        <f>L50*O50/10^6</f>
        <v>0</v>
      </c>
      <c r="T50" s="2" t="s">
        <v>9</v>
      </c>
      <c r="U50" s="1">
        <v>0</v>
      </c>
      <c r="V50" s="4">
        <f>U50/U$52</f>
        <v>0</v>
      </c>
      <c r="X50" s="168">
        <v>0</v>
      </c>
      <c r="Z50" s="96">
        <f>U50*X50/10^6</f>
        <v>0</v>
      </c>
    </row>
    <row r="51" spans="2:26" ht="15">
      <c r="B51" s="2" t="s">
        <v>10</v>
      </c>
      <c r="C51" s="3">
        <f>SUM(C41:H44,E39:H40)</f>
        <v>3618829.8827999993</v>
      </c>
      <c r="D51" s="4">
        <f>C51/C$52</f>
        <v>0.9956735097725732</v>
      </c>
      <c r="F51" s="168">
        <v>363.6190476190476</v>
      </c>
      <c r="H51" s="169">
        <f>C51*F51/10^6</f>
        <v>1315.8754754790855</v>
      </c>
      <c r="K51" s="2" t="s">
        <v>10</v>
      </c>
      <c r="L51" s="3">
        <f>SUM(L41:Q44,N39:Q40)</f>
        <v>2832976.4325</v>
      </c>
      <c r="M51" s="4">
        <f>L51/L$52</f>
        <v>0.9982123479791001</v>
      </c>
      <c r="O51" s="168">
        <v>363.6190476190476</v>
      </c>
      <c r="Q51" s="169">
        <f>L51*O51/10^6</f>
        <v>1030.124192312857</v>
      </c>
      <c r="T51" s="2" t="s">
        <v>10</v>
      </c>
      <c r="U51" s="3">
        <f>SUM(U41:Z44,W39:Z40)</f>
        <v>6451806.3153</v>
      </c>
      <c r="V51" s="4">
        <f>U51/U$52</f>
        <v>0.9967867168782644</v>
      </c>
      <c r="X51" s="168">
        <v>363.6190476190476</v>
      </c>
      <c r="Z51" s="169">
        <f>U51*X51/10^6</f>
        <v>2345.9996677919426</v>
      </c>
    </row>
    <row r="52" spans="2:26" ht="15.75" thickBot="1">
      <c r="B52" s="17" t="s">
        <v>6</v>
      </c>
      <c r="C52" s="14">
        <f>SUM(C49:C51)</f>
        <v>3634554.7483999995</v>
      </c>
      <c r="D52" s="15">
        <f>SUM(D49:D51)</f>
        <v>0.9999999999999999</v>
      </c>
      <c r="H52" s="170">
        <f>SUM(H49:H51)</f>
        <v>1318.4700783030855</v>
      </c>
      <c r="K52" s="17" t="s">
        <v>6</v>
      </c>
      <c r="L52" s="14">
        <f>SUM(L49:L51)</f>
        <v>2838049.8781000003</v>
      </c>
      <c r="M52" s="15">
        <f>SUM(M49:M51)</f>
        <v>0.9999999999999999</v>
      </c>
      <c r="Q52" s="170">
        <f>SUM(Q49:Q51)</f>
        <v>1030.9613108368571</v>
      </c>
      <c r="T52" s="17" t="s">
        <v>6</v>
      </c>
      <c r="U52" s="14">
        <f>SUM(U49:U51)</f>
        <v>6472604.6265</v>
      </c>
      <c r="V52" s="15">
        <f>SUM(V49:V51)</f>
        <v>0.9999999999999999</v>
      </c>
      <c r="Z52" s="170">
        <f>SUM(Z49:Z51)</f>
        <v>2349.4313891399424</v>
      </c>
    </row>
    <row r="53" ht="16.5" thickBot="1" thickTop="1"/>
    <row r="54" spans="2:27" ht="15.75" thickTop="1">
      <c r="B54" s="101" t="s">
        <v>62</v>
      </c>
      <c r="C54" s="102"/>
      <c r="D54" s="102"/>
      <c r="E54" s="102"/>
      <c r="F54" s="102"/>
      <c r="G54" s="102"/>
      <c r="H54" s="102"/>
      <c r="I54" s="103"/>
      <c r="K54" s="101" t="s">
        <v>62</v>
      </c>
      <c r="L54" s="102"/>
      <c r="M54" s="102"/>
      <c r="N54" s="102"/>
      <c r="O54" s="102"/>
      <c r="P54" s="102"/>
      <c r="Q54" s="102"/>
      <c r="R54" s="103"/>
      <c r="T54" s="101" t="s">
        <v>62</v>
      </c>
      <c r="U54" s="102"/>
      <c r="V54" s="102"/>
      <c r="W54" s="102"/>
      <c r="X54" s="102"/>
      <c r="Y54" s="102"/>
      <c r="Z54" s="102"/>
      <c r="AA54" s="103"/>
    </row>
    <row r="55" spans="2:27" ht="52.5" customHeight="1" thickBot="1">
      <c r="B55" s="203" t="s">
        <v>63</v>
      </c>
      <c r="C55" s="204"/>
      <c r="D55" s="204"/>
      <c r="E55" s="204"/>
      <c r="F55" s="204"/>
      <c r="G55" s="204"/>
      <c r="H55" s="204"/>
      <c r="I55" s="205"/>
      <c r="J55" s="173"/>
      <c r="K55" s="203" t="s">
        <v>63</v>
      </c>
      <c r="L55" s="204"/>
      <c r="M55" s="204"/>
      <c r="N55" s="204"/>
      <c r="O55" s="204"/>
      <c r="P55" s="204"/>
      <c r="Q55" s="204"/>
      <c r="R55" s="205"/>
      <c r="T55" s="203" t="s">
        <v>63</v>
      </c>
      <c r="U55" s="204"/>
      <c r="V55" s="204"/>
      <c r="W55" s="204"/>
      <c r="X55" s="204"/>
      <c r="Y55" s="204"/>
      <c r="Z55" s="204"/>
      <c r="AA55" s="205"/>
    </row>
    <row r="56" ht="15.75" thickTop="1"/>
  </sheetData>
  <sheetProtection/>
  <mergeCells count="21">
    <mergeCell ref="B55:I55"/>
    <mergeCell ref="K55:R55"/>
    <mergeCell ref="T55:AA55"/>
    <mergeCell ref="D47:I47"/>
    <mergeCell ref="M47:R47"/>
    <mergeCell ref="V47:AA47"/>
    <mergeCell ref="V30:AA30"/>
    <mergeCell ref="V13:AA13"/>
    <mergeCell ref="C37:I37"/>
    <mergeCell ref="L37:R37"/>
    <mergeCell ref="U37:AA37"/>
    <mergeCell ref="D13:I13"/>
    <mergeCell ref="M13:R13"/>
    <mergeCell ref="D30:I30"/>
    <mergeCell ref="M30:R30"/>
    <mergeCell ref="C3:I3"/>
    <mergeCell ref="L3:R3"/>
    <mergeCell ref="U3:AA3"/>
    <mergeCell ref="C20:I20"/>
    <mergeCell ref="L20:R20"/>
    <mergeCell ref="U20:AA20"/>
  </mergeCells>
  <printOptions/>
  <pageMargins left="0.7" right="0.7" top="0.5" bottom="0.25" header="0.3" footer="0.3"/>
  <pageSetup fitToWidth="3" fitToHeight="1" horizontalDpi="600" verticalDpi="600" orientation="portrait" scale="83" r:id="rId1"/>
</worksheet>
</file>

<file path=xl/worksheets/sheet3.xml><?xml version="1.0" encoding="utf-8"?>
<worksheet xmlns="http://schemas.openxmlformats.org/spreadsheetml/2006/main" xmlns:r="http://schemas.openxmlformats.org/officeDocument/2006/relationships">
  <sheetPr>
    <pageSetUpPr fitToPage="1"/>
  </sheetPr>
  <dimension ref="A1:N39"/>
  <sheetViews>
    <sheetView zoomScale="85" zoomScaleNormal="85" zoomScalePageLayoutView="0" workbookViewId="0" topLeftCell="A1">
      <selection activeCell="B3" sqref="B3"/>
    </sheetView>
  </sheetViews>
  <sheetFormatPr defaultColWidth="9.140625" defaultRowHeight="15"/>
  <cols>
    <col min="1" max="1" width="2.7109375" style="0" customWidth="1"/>
    <col min="2" max="2" width="28.57421875" style="0" customWidth="1"/>
    <col min="3" max="3" width="7.7109375" style="0" hidden="1" customWidth="1"/>
    <col min="4" max="4" width="6.7109375" style="0" customWidth="1"/>
    <col min="5" max="5" width="7.8515625" style="0" customWidth="1"/>
    <col min="6" max="6" width="6.7109375" style="0" customWidth="1"/>
    <col min="7" max="8" width="8.7109375" style="0" customWidth="1"/>
    <col min="9" max="11" width="6.28125" style="0" customWidth="1"/>
    <col min="12" max="13" width="9.28125" style="0" customWidth="1"/>
    <col min="14" max="14" width="8.7109375" style="0" customWidth="1"/>
  </cols>
  <sheetData>
    <row r="1" ht="25.5" customHeight="1">
      <c r="A1" s="172" t="s">
        <v>109</v>
      </c>
    </row>
    <row r="2" ht="15.75">
      <c r="B2" s="21" t="s">
        <v>16</v>
      </c>
    </row>
    <row r="3" spans="1:14" ht="15.75" thickBot="1">
      <c r="A3" s="22"/>
      <c r="B3" s="22" t="s">
        <v>17</v>
      </c>
      <c r="C3" s="22"/>
      <c r="D3" s="22"/>
      <c r="E3" s="22"/>
      <c r="F3" s="22"/>
      <c r="G3" s="22"/>
      <c r="H3" s="22"/>
      <c r="I3" s="22"/>
      <c r="J3" s="22"/>
      <c r="K3" s="22"/>
      <c r="L3" s="22"/>
      <c r="M3" s="22"/>
      <c r="N3" s="22"/>
    </row>
    <row r="4" spans="1:14" ht="15">
      <c r="A4" s="159"/>
      <c r="B4" s="159"/>
      <c r="C4" s="23" t="s">
        <v>18</v>
      </c>
      <c r="D4" s="159"/>
      <c r="E4" s="159"/>
      <c r="F4" s="159"/>
      <c r="G4" s="159"/>
      <c r="H4" s="159"/>
      <c r="I4" s="209" t="s">
        <v>19</v>
      </c>
      <c r="J4" s="209"/>
      <c r="K4" s="209"/>
      <c r="L4" s="211" t="s">
        <v>20</v>
      </c>
      <c r="M4" s="212"/>
      <c r="N4" s="215" t="s">
        <v>21</v>
      </c>
    </row>
    <row r="5" spans="1:14" ht="15">
      <c r="A5" s="24"/>
      <c r="B5" s="159"/>
      <c r="C5" s="160"/>
      <c r="D5" s="218" t="s">
        <v>18</v>
      </c>
      <c r="E5" s="213"/>
      <c r="F5" s="213"/>
      <c r="G5" s="213"/>
      <c r="H5" s="214"/>
      <c r="I5" s="210"/>
      <c r="J5" s="210"/>
      <c r="K5" s="210"/>
      <c r="L5" s="213"/>
      <c r="M5" s="214"/>
      <c r="N5" s="216"/>
    </row>
    <row r="6" spans="1:14" ht="23.25" thickBot="1">
      <c r="A6" s="25"/>
      <c r="B6" s="26" t="s">
        <v>22</v>
      </c>
      <c r="C6" s="27" t="s">
        <v>23</v>
      </c>
      <c r="D6" s="28" t="s">
        <v>24</v>
      </c>
      <c r="E6" s="29" t="s">
        <v>25</v>
      </c>
      <c r="F6" s="30" t="s">
        <v>26</v>
      </c>
      <c r="G6" s="31" t="s">
        <v>27</v>
      </c>
      <c r="H6" s="32" t="s">
        <v>6</v>
      </c>
      <c r="I6" s="30" t="s">
        <v>28</v>
      </c>
      <c r="J6" s="33" t="s">
        <v>29</v>
      </c>
      <c r="K6" s="31" t="s">
        <v>27</v>
      </c>
      <c r="L6" s="30" t="s">
        <v>28</v>
      </c>
      <c r="M6" s="33" t="s">
        <v>29</v>
      </c>
      <c r="N6" s="217"/>
    </row>
    <row r="7" spans="1:14" ht="15.75" thickTop="1">
      <c r="A7" s="34">
        <v>1</v>
      </c>
      <c r="B7" s="35" t="s">
        <v>30</v>
      </c>
      <c r="C7" s="36">
        <v>3.215</v>
      </c>
      <c r="D7" s="37">
        <v>2.551</v>
      </c>
      <c r="E7" s="38">
        <v>0</v>
      </c>
      <c r="F7" s="39">
        <v>0.399</v>
      </c>
      <c r="G7" s="40">
        <v>4.668</v>
      </c>
      <c r="H7" s="41">
        <v>7.617</v>
      </c>
      <c r="I7" s="42">
        <v>0.052365</v>
      </c>
      <c r="J7" s="43">
        <v>0.334853</v>
      </c>
      <c r="K7" s="44">
        <v>0.612782</v>
      </c>
      <c r="L7" s="45">
        <v>61.52</v>
      </c>
      <c r="M7" s="46">
        <v>160.83</v>
      </c>
      <c r="N7" s="47">
        <v>24.539</v>
      </c>
    </row>
    <row r="8" spans="1:14" ht="15">
      <c r="A8" s="48">
        <v>2</v>
      </c>
      <c r="B8" s="49" t="s">
        <v>31</v>
      </c>
      <c r="C8" s="50">
        <v>21.036</v>
      </c>
      <c r="D8" s="51">
        <v>0.026</v>
      </c>
      <c r="E8" s="52">
        <v>8.767</v>
      </c>
      <c r="F8" s="53">
        <v>0</v>
      </c>
      <c r="G8" s="54">
        <v>130.661</v>
      </c>
      <c r="H8" s="55">
        <v>139.454</v>
      </c>
      <c r="I8" s="56">
        <v>0</v>
      </c>
      <c r="J8" s="57">
        <v>0.000186</v>
      </c>
      <c r="K8" s="58">
        <v>0.936948</v>
      </c>
      <c r="L8" s="59" t="s">
        <v>32</v>
      </c>
      <c r="M8" s="60" t="s">
        <v>32</v>
      </c>
      <c r="N8" s="61">
        <v>0</v>
      </c>
    </row>
    <row r="9" spans="1:14" ht="15">
      <c r="A9" s="48">
        <v>3</v>
      </c>
      <c r="B9" s="49" t="s">
        <v>33</v>
      </c>
      <c r="C9" s="50">
        <v>9.282</v>
      </c>
      <c r="D9" s="51">
        <v>10.258</v>
      </c>
      <c r="E9" s="52">
        <v>0</v>
      </c>
      <c r="F9" s="53">
        <v>3.199</v>
      </c>
      <c r="G9" s="54">
        <v>8.916</v>
      </c>
      <c r="H9" s="55">
        <v>22.373</v>
      </c>
      <c r="I9" s="56">
        <v>0.142985</v>
      </c>
      <c r="J9" s="57">
        <v>0.458511</v>
      </c>
      <c r="K9" s="58">
        <v>0.398504</v>
      </c>
      <c r="L9" s="59">
        <v>75.01</v>
      </c>
      <c r="M9" s="60">
        <v>166.27</v>
      </c>
      <c r="N9" s="61">
        <v>239.955</v>
      </c>
    </row>
    <row r="10" spans="1:14" ht="15">
      <c r="A10" s="48">
        <v>4</v>
      </c>
      <c r="B10" s="49" t="s">
        <v>34</v>
      </c>
      <c r="C10" s="50">
        <v>3.317</v>
      </c>
      <c r="D10" s="51">
        <v>0.001</v>
      </c>
      <c r="E10" s="52">
        <v>4.092</v>
      </c>
      <c r="F10" s="53">
        <v>0.006</v>
      </c>
      <c r="G10" s="54">
        <v>70.094</v>
      </c>
      <c r="H10" s="55">
        <v>74.193</v>
      </c>
      <c r="I10" s="56">
        <v>8.4E-05</v>
      </c>
      <c r="J10" s="57">
        <v>1E-05</v>
      </c>
      <c r="K10" s="58">
        <v>0.944746</v>
      </c>
      <c r="L10" s="59">
        <v>44.79</v>
      </c>
      <c r="M10" s="60">
        <v>271.13</v>
      </c>
      <c r="N10" s="61">
        <v>0.279</v>
      </c>
    </row>
    <row r="11" spans="1:14" ht="15">
      <c r="A11" s="48">
        <v>5</v>
      </c>
      <c r="B11" s="49" t="s">
        <v>35</v>
      </c>
      <c r="C11" s="50">
        <v>0.09</v>
      </c>
      <c r="D11" s="51">
        <v>1.77</v>
      </c>
      <c r="E11" s="52">
        <v>0</v>
      </c>
      <c r="F11" s="53">
        <v>0</v>
      </c>
      <c r="G11" s="54">
        <v>0.043</v>
      </c>
      <c r="H11" s="55">
        <v>1.813</v>
      </c>
      <c r="I11" s="56">
        <v>0.000213</v>
      </c>
      <c r="J11" s="57">
        <v>0.975906</v>
      </c>
      <c r="K11" s="58">
        <v>0.02388</v>
      </c>
      <c r="L11" s="59">
        <v>61.65</v>
      </c>
      <c r="M11" s="60">
        <v>106.48</v>
      </c>
      <c r="N11" s="61">
        <v>0.024</v>
      </c>
    </row>
    <row r="12" spans="1:14" ht="15">
      <c r="A12" s="48">
        <v>6</v>
      </c>
      <c r="B12" s="49" t="s">
        <v>36</v>
      </c>
      <c r="C12" s="50">
        <v>3.626</v>
      </c>
      <c r="D12" s="51">
        <v>7.568</v>
      </c>
      <c r="E12" s="52">
        <v>0</v>
      </c>
      <c r="F12" s="53">
        <v>0.071</v>
      </c>
      <c r="G12" s="54">
        <v>1.15</v>
      </c>
      <c r="H12" s="55">
        <v>8.789</v>
      </c>
      <c r="I12" s="56">
        <v>0.00808</v>
      </c>
      <c r="J12" s="57">
        <v>0.861101</v>
      </c>
      <c r="K12" s="58">
        <v>0.130819</v>
      </c>
      <c r="L12" s="59">
        <v>75.02</v>
      </c>
      <c r="M12" s="60">
        <v>99.48</v>
      </c>
      <c r="N12" s="61">
        <v>5.327</v>
      </c>
    </row>
    <row r="13" spans="1:14" ht="15">
      <c r="A13" s="48">
        <v>7</v>
      </c>
      <c r="B13" s="49" t="s">
        <v>37</v>
      </c>
      <c r="C13" s="50">
        <v>7.17</v>
      </c>
      <c r="D13" s="51">
        <v>0.643</v>
      </c>
      <c r="E13" s="52">
        <v>0.991</v>
      </c>
      <c r="F13" s="53">
        <v>4.101</v>
      </c>
      <c r="G13" s="54">
        <v>67.906</v>
      </c>
      <c r="H13" s="55">
        <v>73.641</v>
      </c>
      <c r="I13" s="56">
        <v>0.055686</v>
      </c>
      <c r="J13" s="57">
        <v>0.008729</v>
      </c>
      <c r="K13" s="58">
        <v>0.922125</v>
      </c>
      <c r="L13" s="59">
        <v>69.79</v>
      </c>
      <c r="M13" s="60">
        <v>367.12</v>
      </c>
      <c r="N13" s="61">
        <v>286.204</v>
      </c>
    </row>
    <row r="14" spans="1:14" ht="15">
      <c r="A14" s="48">
        <v>8</v>
      </c>
      <c r="B14" s="49" t="s">
        <v>38</v>
      </c>
      <c r="C14" s="50">
        <v>5.593</v>
      </c>
      <c r="D14" s="51">
        <v>1.453</v>
      </c>
      <c r="E14" s="52">
        <v>0</v>
      </c>
      <c r="F14" s="53">
        <v>1.635</v>
      </c>
      <c r="G14" s="54">
        <v>66.595</v>
      </c>
      <c r="H14" s="55">
        <v>69.683</v>
      </c>
      <c r="I14" s="56">
        <v>0.02347</v>
      </c>
      <c r="J14" s="57">
        <v>0.020853</v>
      </c>
      <c r="K14" s="58">
        <v>0.955677</v>
      </c>
      <c r="L14" s="59">
        <v>60.76</v>
      </c>
      <c r="M14" s="60">
        <v>693.24</v>
      </c>
      <c r="N14" s="61">
        <v>99.37</v>
      </c>
    </row>
    <row r="15" spans="1:14" ht="15">
      <c r="A15" s="48">
        <v>9</v>
      </c>
      <c r="B15" s="49" t="s">
        <v>39</v>
      </c>
      <c r="C15" s="50">
        <v>2.314</v>
      </c>
      <c r="D15" s="51">
        <v>0.314</v>
      </c>
      <c r="E15" s="52">
        <v>0.034</v>
      </c>
      <c r="F15" s="53">
        <v>0.173</v>
      </c>
      <c r="G15" s="54">
        <v>22.007</v>
      </c>
      <c r="H15" s="55">
        <v>22.527</v>
      </c>
      <c r="I15" s="56">
        <v>0.007673</v>
      </c>
      <c r="J15" s="57">
        <v>0.013922</v>
      </c>
      <c r="K15" s="58">
        <v>0.976904</v>
      </c>
      <c r="L15" s="59">
        <v>59.14</v>
      </c>
      <c r="M15" s="60">
        <v>102.14</v>
      </c>
      <c r="N15" s="61">
        <v>10.223</v>
      </c>
    </row>
    <row r="16" spans="1:14" ht="15">
      <c r="A16" s="48">
        <v>10</v>
      </c>
      <c r="B16" s="49" t="s">
        <v>40</v>
      </c>
      <c r="C16" s="50">
        <v>0.1</v>
      </c>
      <c r="D16" s="51">
        <v>0.084</v>
      </c>
      <c r="E16" s="52">
        <v>0</v>
      </c>
      <c r="F16" s="53">
        <v>0.016</v>
      </c>
      <c r="G16" s="54">
        <v>0.212</v>
      </c>
      <c r="H16" s="55">
        <v>0.312</v>
      </c>
      <c r="I16" s="56">
        <v>0.050069</v>
      </c>
      <c r="J16" s="57">
        <v>0.270696</v>
      </c>
      <c r="K16" s="58">
        <v>0.679235</v>
      </c>
      <c r="L16" s="59">
        <v>58.52</v>
      </c>
      <c r="M16" s="60">
        <v>409.91</v>
      </c>
      <c r="N16" s="61">
        <v>0.913</v>
      </c>
    </row>
    <row r="17" spans="1:14" ht="15">
      <c r="A17" s="48">
        <v>11</v>
      </c>
      <c r="B17" s="49" t="s">
        <v>41</v>
      </c>
      <c r="C17" s="50">
        <v>4.472</v>
      </c>
      <c r="D17" s="51">
        <v>0</v>
      </c>
      <c r="E17" s="52">
        <v>163.894</v>
      </c>
      <c r="F17" s="53">
        <v>0.033</v>
      </c>
      <c r="G17" s="54">
        <v>7599.937</v>
      </c>
      <c r="H17" s="55">
        <v>7763.864</v>
      </c>
      <c r="I17" s="62">
        <v>4E-06</v>
      </c>
      <c r="J17" s="63">
        <v>0</v>
      </c>
      <c r="K17" s="58">
        <v>0.978886</v>
      </c>
      <c r="L17" s="59">
        <v>16.83</v>
      </c>
      <c r="M17" s="60" t="s">
        <v>32</v>
      </c>
      <c r="N17" s="61">
        <v>0.553</v>
      </c>
    </row>
    <row r="18" spans="1:14" ht="15">
      <c r="A18" s="48">
        <v>12</v>
      </c>
      <c r="B18" s="49" t="s">
        <v>42</v>
      </c>
      <c r="C18" s="50">
        <v>6.707</v>
      </c>
      <c r="D18" s="51">
        <v>0</v>
      </c>
      <c r="E18" s="52">
        <v>3.111</v>
      </c>
      <c r="F18" s="53">
        <v>0</v>
      </c>
      <c r="G18" s="54">
        <v>8432.835</v>
      </c>
      <c r="H18" s="55">
        <v>8435.945</v>
      </c>
      <c r="I18" s="62">
        <v>0</v>
      </c>
      <c r="J18" s="63">
        <v>0</v>
      </c>
      <c r="K18" s="58">
        <v>0.999631</v>
      </c>
      <c r="L18" s="59" t="s">
        <v>32</v>
      </c>
      <c r="M18" s="60" t="s">
        <v>32</v>
      </c>
      <c r="N18" s="61">
        <v>0</v>
      </c>
    </row>
    <row r="19" spans="1:14" ht="15" hidden="1">
      <c r="A19" s="48">
        <v>13</v>
      </c>
      <c r="B19" s="49" t="s">
        <v>43</v>
      </c>
      <c r="C19" s="50" t="s">
        <v>44</v>
      </c>
      <c r="D19" s="51">
        <v>0</v>
      </c>
      <c r="E19" s="52">
        <v>0</v>
      </c>
      <c r="F19" s="53">
        <v>0</v>
      </c>
      <c r="G19" s="54">
        <v>0</v>
      </c>
      <c r="H19" s="55">
        <v>0</v>
      </c>
      <c r="I19" s="62">
        <v>0</v>
      </c>
      <c r="J19" s="63">
        <v>0</v>
      </c>
      <c r="K19" s="58">
        <v>0</v>
      </c>
      <c r="L19" s="59" t="s">
        <v>32</v>
      </c>
      <c r="M19" s="60" t="s">
        <v>32</v>
      </c>
      <c r="N19" s="61">
        <v>0</v>
      </c>
    </row>
    <row r="20" spans="1:14" ht="15">
      <c r="A20" s="48">
        <v>14</v>
      </c>
      <c r="B20" s="49" t="s">
        <v>45</v>
      </c>
      <c r="C20" s="50">
        <v>4.06</v>
      </c>
      <c r="D20" s="51">
        <v>0</v>
      </c>
      <c r="E20" s="52">
        <v>1.05</v>
      </c>
      <c r="F20" s="53">
        <v>0</v>
      </c>
      <c r="G20" s="54">
        <v>10465.695</v>
      </c>
      <c r="H20" s="55">
        <v>10466.745</v>
      </c>
      <c r="I20" s="62">
        <v>0</v>
      </c>
      <c r="J20" s="63">
        <v>0</v>
      </c>
      <c r="K20" s="58">
        <v>0.9999</v>
      </c>
      <c r="L20" s="59" t="s">
        <v>32</v>
      </c>
      <c r="M20" s="60" t="s">
        <v>32</v>
      </c>
      <c r="N20" s="61">
        <v>0</v>
      </c>
    </row>
    <row r="21" spans="1:14" ht="15">
      <c r="A21" s="48">
        <v>15</v>
      </c>
      <c r="B21" s="49" t="s">
        <v>46</v>
      </c>
      <c r="C21" s="50">
        <v>8.844</v>
      </c>
      <c r="D21" s="51">
        <v>0</v>
      </c>
      <c r="E21" s="52">
        <v>2.586</v>
      </c>
      <c r="F21" s="53">
        <v>0</v>
      </c>
      <c r="G21" s="54">
        <v>2858.257</v>
      </c>
      <c r="H21" s="55">
        <v>2860.843</v>
      </c>
      <c r="I21" s="62">
        <v>0</v>
      </c>
      <c r="J21" s="63">
        <v>0</v>
      </c>
      <c r="K21" s="58">
        <v>0.999096</v>
      </c>
      <c r="L21" s="59" t="s">
        <v>32</v>
      </c>
      <c r="M21" s="60" t="s">
        <v>32</v>
      </c>
      <c r="N21" s="61">
        <v>0</v>
      </c>
    </row>
    <row r="22" spans="1:14" ht="15" hidden="1">
      <c r="A22" s="48">
        <v>16</v>
      </c>
      <c r="B22" s="49" t="s">
        <v>47</v>
      </c>
      <c r="C22" s="50" t="s">
        <v>44</v>
      </c>
      <c r="D22" s="51">
        <v>0</v>
      </c>
      <c r="E22" s="52">
        <v>0</v>
      </c>
      <c r="F22" s="53">
        <v>0</v>
      </c>
      <c r="G22" s="54">
        <v>0</v>
      </c>
      <c r="H22" s="55">
        <v>0</v>
      </c>
      <c r="I22" s="62">
        <v>0</v>
      </c>
      <c r="J22" s="63">
        <v>0</v>
      </c>
      <c r="K22" s="58">
        <v>0</v>
      </c>
      <c r="L22" s="59" t="s">
        <v>32</v>
      </c>
      <c r="M22" s="60" t="s">
        <v>32</v>
      </c>
      <c r="N22" s="61">
        <v>0</v>
      </c>
    </row>
    <row r="23" spans="1:14" ht="15" hidden="1">
      <c r="A23" s="48">
        <v>17</v>
      </c>
      <c r="B23" s="49" t="s">
        <v>48</v>
      </c>
      <c r="C23" s="50" t="s">
        <v>44</v>
      </c>
      <c r="D23" s="51">
        <v>0</v>
      </c>
      <c r="E23" s="52">
        <v>0</v>
      </c>
      <c r="F23" s="53">
        <v>0</v>
      </c>
      <c r="G23" s="54">
        <v>0</v>
      </c>
      <c r="H23" s="55">
        <v>0</v>
      </c>
      <c r="I23" s="62">
        <v>0</v>
      </c>
      <c r="J23" s="63">
        <v>0</v>
      </c>
      <c r="K23" s="58">
        <v>0</v>
      </c>
      <c r="L23" s="59" t="s">
        <v>32</v>
      </c>
      <c r="M23" s="60" t="s">
        <v>32</v>
      </c>
      <c r="N23" s="61">
        <v>0</v>
      </c>
    </row>
    <row r="24" spans="1:14" ht="15">
      <c r="A24" s="48">
        <v>18</v>
      </c>
      <c r="B24" s="49" t="s">
        <v>49</v>
      </c>
      <c r="C24" s="50">
        <v>0.439</v>
      </c>
      <c r="D24" s="51">
        <v>0</v>
      </c>
      <c r="E24" s="52">
        <v>0</v>
      </c>
      <c r="F24" s="53">
        <v>0</v>
      </c>
      <c r="G24" s="54">
        <v>8277.468</v>
      </c>
      <c r="H24" s="55">
        <v>8277.468</v>
      </c>
      <c r="I24" s="62">
        <v>0</v>
      </c>
      <c r="J24" s="63">
        <v>0</v>
      </c>
      <c r="K24" s="58">
        <v>1</v>
      </c>
      <c r="L24" s="59" t="s">
        <v>32</v>
      </c>
      <c r="M24" s="60" t="s">
        <v>32</v>
      </c>
      <c r="N24" s="61">
        <v>0</v>
      </c>
    </row>
    <row r="25" spans="1:14" ht="15">
      <c r="A25" s="48">
        <v>19</v>
      </c>
      <c r="B25" s="49" t="s">
        <v>50</v>
      </c>
      <c r="C25" s="50">
        <v>2.042</v>
      </c>
      <c r="D25" s="51">
        <v>0.05</v>
      </c>
      <c r="E25" s="52">
        <v>0.011</v>
      </c>
      <c r="F25" s="53">
        <v>0.64</v>
      </c>
      <c r="G25" s="54">
        <v>6266.886</v>
      </c>
      <c r="H25" s="55">
        <v>6267.587</v>
      </c>
      <c r="I25" s="62">
        <v>0.000102</v>
      </c>
      <c r="J25" s="63">
        <v>8E-06</v>
      </c>
      <c r="K25" s="58">
        <v>0.999888</v>
      </c>
      <c r="L25" s="59">
        <v>51.08</v>
      </c>
      <c r="M25" s="60">
        <v>544.67</v>
      </c>
      <c r="N25" s="61">
        <v>32.675</v>
      </c>
    </row>
    <row r="26" spans="1:14" ht="15">
      <c r="A26" s="48">
        <v>20</v>
      </c>
      <c r="B26" s="49" t="s">
        <v>51</v>
      </c>
      <c r="C26" s="50">
        <v>9.094</v>
      </c>
      <c r="D26" s="51">
        <v>4.121</v>
      </c>
      <c r="E26" s="52">
        <v>0.804</v>
      </c>
      <c r="F26" s="53">
        <v>1.214</v>
      </c>
      <c r="G26" s="54">
        <v>7329.281</v>
      </c>
      <c r="H26" s="55">
        <v>7335.42</v>
      </c>
      <c r="I26" s="62">
        <v>0.000165</v>
      </c>
      <c r="J26" s="63">
        <v>0.000562</v>
      </c>
      <c r="K26" s="58">
        <v>0.999163</v>
      </c>
      <c r="L26" s="59">
        <v>56.59</v>
      </c>
      <c r="M26" s="60">
        <v>384.99</v>
      </c>
      <c r="N26" s="61">
        <v>68.683</v>
      </c>
    </row>
    <row r="27" spans="1:14" ht="15.75" thickBot="1">
      <c r="A27" s="64"/>
      <c r="B27" s="65" t="s">
        <v>6</v>
      </c>
      <c r="C27" s="66">
        <v>91.401</v>
      </c>
      <c r="D27" s="67">
        <v>28.839</v>
      </c>
      <c r="E27" s="68">
        <v>185.34</v>
      </c>
      <c r="F27" s="69">
        <v>11.487</v>
      </c>
      <c r="G27" s="70">
        <v>51602.611000000004</v>
      </c>
      <c r="H27" s="71">
        <v>51828.274</v>
      </c>
      <c r="I27" s="72">
        <v>0.00022163578127259266</v>
      </c>
      <c r="J27" s="73">
        <v>0.0005564337334482719</v>
      </c>
      <c r="K27" s="74">
        <v>0.9956459480012784</v>
      </c>
      <c r="L27" s="75">
        <v>67</v>
      </c>
      <c r="M27" s="76" t="s">
        <v>32</v>
      </c>
      <c r="N27" s="77">
        <v>768.7449999999999</v>
      </c>
    </row>
    <row r="28" spans="1:14" ht="15.75" thickTop="1">
      <c r="A28" s="34"/>
      <c r="B28" s="35" t="s">
        <v>49</v>
      </c>
      <c r="C28" s="50">
        <v>0.439</v>
      </c>
      <c r="D28" s="51">
        <v>0</v>
      </c>
      <c r="E28" s="52">
        <v>0</v>
      </c>
      <c r="F28" s="53">
        <v>0</v>
      </c>
      <c r="G28" s="54">
        <v>8277.468</v>
      </c>
      <c r="H28" s="55">
        <v>8277.468</v>
      </c>
      <c r="I28" s="56">
        <v>0</v>
      </c>
      <c r="J28" s="57">
        <v>0</v>
      </c>
      <c r="K28" s="58">
        <v>1</v>
      </c>
      <c r="L28" s="45" t="s">
        <v>32</v>
      </c>
      <c r="M28" s="60" t="s">
        <v>32</v>
      </c>
      <c r="N28" s="61">
        <v>0</v>
      </c>
    </row>
    <row r="29" spans="1:14" ht="15">
      <c r="A29" s="48"/>
      <c r="B29" s="49" t="s">
        <v>52</v>
      </c>
      <c r="C29" s="50">
        <v>19.610999999999997</v>
      </c>
      <c r="D29" s="51">
        <v>0</v>
      </c>
      <c r="E29" s="52">
        <v>6.747</v>
      </c>
      <c r="F29" s="53">
        <v>0</v>
      </c>
      <c r="G29" s="54">
        <v>21756.787</v>
      </c>
      <c r="H29" s="55">
        <v>21763.533000000003</v>
      </c>
      <c r="I29" s="56">
        <v>0</v>
      </c>
      <c r="J29" s="57">
        <v>0</v>
      </c>
      <c r="K29" s="58">
        <v>0.9996900319447214</v>
      </c>
      <c r="L29" s="59" t="s">
        <v>32</v>
      </c>
      <c r="M29" s="60" t="s">
        <v>32</v>
      </c>
      <c r="N29" s="61">
        <v>0</v>
      </c>
    </row>
    <row r="30" spans="1:14" ht="15">
      <c r="A30" s="48"/>
      <c r="B30" s="78" t="s">
        <v>53</v>
      </c>
      <c r="C30" s="50">
        <v>4.472</v>
      </c>
      <c r="D30" s="51">
        <v>0</v>
      </c>
      <c r="E30" s="52">
        <v>163.894</v>
      </c>
      <c r="F30" s="53">
        <v>0.033</v>
      </c>
      <c r="G30" s="54">
        <v>7599.937</v>
      </c>
      <c r="H30" s="55">
        <v>7763.864</v>
      </c>
      <c r="I30" s="56">
        <v>4.25046085299794E-06</v>
      </c>
      <c r="J30" s="57">
        <v>0</v>
      </c>
      <c r="K30" s="58">
        <v>0.9788859001136548</v>
      </c>
      <c r="L30" s="59">
        <v>17</v>
      </c>
      <c r="M30" s="60" t="s">
        <v>32</v>
      </c>
      <c r="N30" s="61">
        <v>0.553</v>
      </c>
    </row>
    <row r="31" spans="1:14" ht="15">
      <c r="A31" s="79"/>
      <c r="B31" s="80" t="s">
        <v>54</v>
      </c>
      <c r="C31" s="50">
        <v>0</v>
      </c>
      <c r="D31" s="51">
        <v>0.0030000000000001137</v>
      </c>
      <c r="E31" s="52">
        <v>0</v>
      </c>
      <c r="F31" s="53">
        <v>0</v>
      </c>
      <c r="G31" s="54">
        <v>13112.197</v>
      </c>
      <c r="H31" s="55">
        <v>13112.198999999993</v>
      </c>
      <c r="I31" s="56">
        <v>0</v>
      </c>
      <c r="J31" s="57">
        <v>0</v>
      </c>
      <c r="K31" s="58">
        <v>1</v>
      </c>
      <c r="L31" s="59" t="s">
        <v>32</v>
      </c>
      <c r="M31" s="60" t="s">
        <v>32</v>
      </c>
      <c r="N31" s="61">
        <v>0</v>
      </c>
    </row>
    <row r="32" spans="1:14" ht="15.75" thickBot="1">
      <c r="A32" s="81"/>
      <c r="B32" s="82" t="s">
        <v>55</v>
      </c>
      <c r="C32" s="83">
        <v>66.87900000000002</v>
      </c>
      <c r="D32" s="84">
        <v>28.836</v>
      </c>
      <c r="E32" s="85">
        <v>14.699</v>
      </c>
      <c r="F32" s="86">
        <v>11.454</v>
      </c>
      <c r="G32" s="87">
        <v>856.222</v>
      </c>
      <c r="H32" s="88">
        <v>911.21</v>
      </c>
      <c r="I32" s="89">
        <v>0.012570099099000231</v>
      </c>
      <c r="J32" s="90">
        <v>0.031645833561967054</v>
      </c>
      <c r="K32" s="91">
        <v>0.9396538668364043</v>
      </c>
      <c r="L32" s="92">
        <v>67</v>
      </c>
      <c r="M32" s="93" t="s">
        <v>32</v>
      </c>
      <c r="N32" s="94">
        <v>768.1919999999999</v>
      </c>
    </row>
    <row r="33" spans="2:6" ht="15">
      <c r="B33" s="95" t="s">
        <v>56</v>
      </c>
      <c r="F33" s="96"/>
    </row>
    <row r="34" spans="2:14" ht="15">
      <c r="B34" s="97" t="s">
        <v>57</v>
      </c>
      <c r="C34" s="98"/>
      <c r="D34" s="98"/>
      <c r="E34" s="98"/>
      <c r="F34" s="98"/>
      <c r="G34" s="98"/>
      <c r="H34" s="98"/>
      <c r="I34" s="98"/>
      <c r="J34" s="98"/>
      <c r="K34" s="98"/>
      <c r="L34" s="98"/>
      <c r="M34" s="98"/>
      <c r="N34" s="98"/>
    </row>
    <row r="35" spans="2:14" ht="15">
      <c r="B35" s="99" t="s">
        <v>58</v>
      </c>
      <c r="C35" s="99"/>
      <c r="D35" s="99">
        <f>224.807/202.6</f>
        <v>1.1096100691016781</v>
      </c>
      <c r="E35" s="99" t="s">
        <v>59</v>
      </c>
      <c r="F35" s="99"/>
      <c r="G35" s="99"/>
      <c r="H35" s="99"/>
      <c r="I35" s="99"/>
      <c r="J35" s="99"/>
      <c r="K35" s="99"/>
      <c r="L35" s="99"/>
      <c r="M35" s="99"/>
      <c r="N35" s="99"/>
    </row>
    <row r="36" spans="2:14" ht="15">
      <c r="B36" s="99" t="s">
        <v>60</v>
      </c>
      <c r="C36" s="99"/>
      <c r="D36" s="99">
        <f>227.401/202.6</f>
        <v>1.1224136229022705</v>
      </c>
      <c r="E36" s="99" t="s">
        <v>61</v>
      </c>
      <c r="F36" s="99"/>
      <c r="G36" s="99"/>
      <c r="H36" s="99"/>
      <c r="I36" s="99"/>
      <c r="J36" s="99"/>
      <c r="K36" s="99"/>
      <c r="L36" s="99"/>
      <c r="M36" s="99"/>
      <c r="N36" s="99"/>
    </row>
    <row r="37" ht="15.75" thickBot="1"/>
    <row r="38" spans="1:14" ht="15.75" thickTop="1">
      <c r="A38" s="100"/>
      <c r="B38" s="101" t="s">
        <v>62</v>
      </c>
      <c r="C38" s="102"/>
      <c r="D38" s="102"/>
      <c r="E38" s="102"/>
      <c r="F38" s="102"/>
      <c r="G38" s="102"/>
      <c r="H38" s="102"/>
      <c r="I38" s="102"/>
      <c r="J38" s="102"/>
      <c r="K38" s="102"/>
      <c r="L38" s="102"/>
      <c r="M38" s="102"/>
      <c r="N38" s="103"/>
    </row>
    <row r="39" spans="2:14" ht="53.25" customHeight="1" thickBot="1">
      <c r="B39" s="206" t="s">
        <v>63</v>
      </c>
      <c r="C39" s="207"/>
      <c r="D39" s="207"/>
      <c r="E39" s="207"/>
      <c r="F39" s="207"/>
      <c r="G39" s="207"/>
      <c r="H39" s="207"/>
      <c r="I39" s="207"/>
      <c r="J39" s="207"/>
      <c r="K39" s="207"/>
      <c r="L39" s="207"/>
      <c r="M39" s="207"/>
      <c r="N39" s="208"/>
    </row>
    <row r="40" ht="15.75" thickTop="1"/>
  </sheetData>
  <sheetProtection/>
  <mergeCells count="5">
    <mergeCell ref="B39:N39"/>
    <mergeCell ref="I4:K5"/>
    <mergeCell ref="L4:M5"/>
    <mergeCell ref="N4:N6"/>
    <mergeCell ref="D5:H5"/>
  </mergeCells>
  <printOptions/>
  <pageMargins left="0.7" right="0.7" top="0.75" bottom="0.75" header="0.3" footer="0.3"/>
  <pageSetup fitToHeight="1" fitToWidth="1" horizontalDpi="600" verticalDpi="600" orientation="landscape" scale="86" r:id="rId3"/>
  <legacyDrawing r:id="rId2"/>
</worksheet>
</file>

<file path=xl/worksheets/sheet4.xml><?xml version="1.0" encoding="utf-8"?>
<worksheet xmlns="http://schemas.openxmlformats.org/spreadsheetml/2006/main" xmlns:r="http://schemas.openxmlformats.org/officeDocument/2006/relationships">
  <dimension ref="A1:T131"/>
  <sheetViews>
    <sheetView zoomScalePageLayoutView="0" workbookViewId="0" topLeftCell="A1">
      <pane xSplit="2" ySplit="5" topLeftCell="C6" activePane="bottomRight" state="frozen"/>
      <selection pane="topLeft" activeCell="B3" sqref="B3"/>
      <selection pane="topRight" activeCell="B3" sqref="B3"/>
      <selection pane="bottomLeft" activeCell="B3" sqref="B3"/>
      <selection pane="bottomRight" activeCell="B3" sqref="B3"/>
    </sheetView>
  </sheetViews>
  <sheetFormatPr defaultColWidth="9.140625" defaultRowHeight="15"/>
  <cols>
    <col min="1" max="1" width="14.421875" style="0" bestFit="1" customWidth="1"/>
    <col min="2" max="2" width="17.57421875" style="0" customWidth="1"/>
    <col min="3" max="3" width="12.28125" style="0" customWidth="1"/>
    <col min="4" max="4" width="12.140625" style="0" customWidth="1"/>
    <col min="5" max="5" width="13.00390625" style="0" bestFit="1" customWidth="1"/>
    <col min="6" max="6" width="13.00390625" style="0" customWidth="1"/>
    <col min="7" max="7" width="13.00390625" style="0" bestFit="1" customWidth="1"/>
    <col min="8" max="8" width="14.00390625" style="0" bestFit="1" customWidth="1"/>
    <col min="9" max="9" width="13.421875" style="0" customWidth="1"/>
    <col min="10" max="10" width="15.140625" style="0" customWidth="1"/>
    <col min="11" max="11" width="13.00390625" style="0" bestFit="1" customWidth="1"/>
    <col min="12" max="12" width="14.00390625" style="0" customWidth="1"/>
    <col min="13" max="13" width="13.421875" style="0" customWidth="1"/>
    <col min="14" max="14" width="16.57421875" style="0" bestFit="1" customWidth="1"/>
    <col min="15" max="17" width="12.8515625" style="0" customWidth="1"/>
    <col min="18" max="18" width="9.421875" style="0" bestFit="1" customWidth="1"/>
    <col min="19" max="20" width="9.28125" style="0" bestFit="1" customWidth="1"/>
  </cols>
  <sheetData>
    <row r="1" spans="3:13" ht="21">
      <c r="C1" s="172" t="s">
        <v>109</v>
      </c>
      <c r="M1" s="172" t="s">
        <v>109</v>
      </c>
    </row>
    <row r="2" spans="3:13" ht="15.75">
      <c r="C2" s="21" t="s">
        <v>64</v>
      </c>
      <c r="M2" s="21" t="s">
        <v>64</v>
      </c>
    </row>
    <row r="3" ht="15.75" thickBot="1"/>
    <row r="4" spans="1:20" ht="15">
      <c r="A4" s="104"/>
      <c r="B4" s="104"/>
      <c r="C4" s="220" t="s">
        <v>65</v>
      </c>
      <c r="D4" s="220"/>
      <c r="E4" s="220"/>
      <c r="F4" s="221" t="s">
        <v>66</v>
      </c>
      <c r="G4" s="221"/>
      <c r="H4" s="221"/>
      <c r="I4" s="220" t="s">
        <v>67</v>
      </c>
      <c r="J4" s="220"/>
      <c r="K4" s="220"/>
      <c r="L4" s="221" t="s">
        <v>68</v>
      </c>
      <c r="M4" s="221"/>
      <c r="N4" s="221"/>
      <c r="O4" s="220" t="s">
        <v>69</v>
      </c>
      <c r="P4" s="220"/>
      <c r="Q4" s="220"/>
      <c r="R4" s="221" t="s">
        <v>70</v>
      </c>
      <c r="S4" s="221"/>
      <c r="T4" s="221"/>
    </row>
    <row r="5" spans="1:20" ht="23.25">
      <c r="A5" s="105" t="s">
        <v>71</v>
      </c>
      <c r="B5" s="105" t="s">
        <v>72</v>
      </c>
      <c r="C5" s="106" t="s">
        <v>73</v>
      </c>
      <c r="D5" s="106" t="s">
        <v>74</v>
      </c>
      <c r="E5" s="106" t="s">
        <v>6</v>
      </c>
      <c r="F5" s="105" t="s">
        <v>73</v>
      </c>
      <c r="G5" s="105" t="s">
        <v>74</v>
      </c>
      <c r="H5" s="105" t="s">
        <v>6</v>
      </c>
      <c r="I5" s="106" t="s">
        <v>73</v>
      </c>
      <c r="J5" s="106" t="s">
        <v>74</v>
      </c>
      <c r="K5" s="106" t="s">
        <v>6</v>
      </c>
      <c r="L5" s="105" t="s">
        <v>73</v>
      </c>
      <c r="M5" s="105" t="s">
        <v>74</v>
      </c>
      <c r="N5" s="105" t="s">
        <v>6</v>
      </c>
      <c r="O5" s="106" t="s">
        <v>73</v>
      </c>
      <c r="P5" s="106" t="s">
        <v>74</v>
      </c>
      <c r="Q5" s="106" t="s">
        <v>6</v>
      </c>
      <c r="R5" s="105" t="s">
        <v>73</v>
      </c>
      <c r="S5" s="105" t="s">
        <v>74</v>
      </c>
      <c r="T5" s="105" t="s">
        <v>6</v>
      </c>
    </row>
    <row r="6" spans="1:20" ht="15">
      <c r="A6" s="107" t="s">
        <v>75</v>
      </c>
      <c r="B6" s="107" t="s">
        <v>75</v>
      </c>
      <c r="C6" s="108">
        <v>0</v>
      </c>
      <c r="D6" s="108">
        <v>0</v>
      </c>
      <c r="E6" s="108">
        <v>0</v>
      </c>
      <c r="F6" s="108">
        <v>0</v>
      </c>
      <c r="G6" s="108">
        <v>0</v>
      </c>
      <c r="H6" s="108">
        <v>0</v>
      </c>
      <c r="I6" s="108">
        <v>0</v>
      </c>
      <c r="J6" s="108">
        <v>0</v>
      </c>
      <c r="K6" s="108">
        <v>0</v>
      </c>
      <c r="L6" s="108">
        <v>387416000</v>
      </c>
      <c r="M6" s="108">
        <v>701523000</v>
      </c>
      <c r="N6" s="108">
        <v>1088939000</v>
      </c>
      <c r="O6" s="108">
        <v>387416000</v>
      </c>
      <c r="P6" s="108">
        <v>701523000</v>
      </c>
      <c r="Q6" s="108">
        <v>1088939000</v>
      </c>
      <c r="R6" s="109">
        <v>0</v>
      </c>
      <c r="S6" s="109">
        <v>0</v>
      </c>
      <c r="T6" s="109">
        <v>0</v>
      </c>
    </row>
    <row r="7" spans="1:20" ht="15">
      <c r="A7" s="107" t="s">
        <v>75</v>
      </c>
      <c r="B7" s="107" t="s">
        <v>76</v>
      </c>
      <c r="C7" s="110">
        <v>0</v>
      </c>
      <c r="D7" s="110">
        <v>0</v>
      </c>
      <c r="E7" s="110">
        <v>0</v>
      </c>
      <c r="F7" s="110">
        <v>0</v>
      </c>
      <c r="G7" s="110">
        <v>0</v>
      </c>
      <c r="H7" s="110">
        <v>0</v>
      </c>
      <c r="I7" s="110">
        <v>3000</v>
      </c>
      <c r="J7" s="110">
        <v>0</v>
      </c>
      <c r="K7" s="110">
        <v>3000</v>
      </c>
      <c r="L7" s="110">
        <v>14584000</v>
      </c>
      <c r="M7" s="110">
        <v>7930000</v>
      </c>
      <c r="N7" s="110">
        <v>22514000</v>
      </c>
      <c r="O7" s="110">
        <v>14587000</v>
      </c>
      <c r="P7" s="110">
        <v>7930000</v>
      </c>
      <c r="Q7" s="110">
        <v>22517000</v>
      </c>
      <c r="R7" s="109">
        <v>0.0002056625762665387</v>
      </c>
      <c r="S7" s="109">
        <v>0</v>
      </c>
      <c r="T7" s="109">
        <v>0.00013323266865035308</v>
      </c>
    </row>
    <row r="8" spans="1:20" ht="15">
      <c r="A8" s="107" t="s">
        <v>75</v>
      </c>
      <c r="B8" s="107" t="s">
        <v>77</v>
      </c>
      <c r="C8" s="110">
        <v>5000</v>
      </c>
      <c r="D8" s="110">
        <v>0</v>
      </c>
      <c r="E8" s="110">
        <v>5000</v>
      </c>
      <c r="F8" s="110">
        <v>1000</v>
      </c>
      <c r="G8" s="110">
        <v>0</v>
      </c>
      <c r="H8" s="110">
        <v>1000</v>
      </c>
      <c r="I8" s="110">
        <v>0</v>
      </c>
      <c r="J8" s="110">
        <v>0</v>
      </c>
      <c r="K8" s="110">
        <v>0</v>
      </c>
      <c r="L8" s="110">
        <v>412000</v>
      </c>
      <c r="M8" s="110">
        <v>1000</v>
      </c>
      <c r="N8" s="110">
        <v>413000</v>
      </c>
      <c r="O8" s="110">
        <v>418000</v>
      </c>
      <c r="P8" s="110">
        <v>1000</v>
      </c>
      <c r="Q8" s="110">
        <v>419000</v>
      </c>
      <c r="R8" s="109">
        <v>0</v>
      </c>
      <c r="S8" s="109">
        <v>0</v>
      </c>
      <c r="T8" s="109">
        <v>0</v>
      </c>
    </row>
    <row r="9" spans="1:20" ht="15">
      <c r="A9" s="107" t="s">
        <v>75</v>
      </c>
      <c r="B9" s="107" t="s">
        <v>78</v>
      </c>
      <c r="C9" s="110">
        <v>0</v>
      </c>
      <c r="D9" s="110">
        <v>0</v>
      </c>
      <c r="E9" s="110">
        <v>0</v>
      </c>
      <c r="F9" s="110">
        <v>0</v>
      </c>
      <c r="G9" s="110">
        <v>0</v>
      </c>
      <c r="H9" s="110">
        <v>0</v>
      </c>
      <c r="I9" s="110">
        <v>33000</v>
      </c>
      <c r="J9" s="110">
        <v>0</v>
      </c>
      <c r="K9" s="110">
        <v>33000</v>
      </c>
      <c r="L9" s="110">
        <v>793000</v>
      </c>
      <c r="M9" s="110">
        <v>692000</v>
      </c>
      <c r="N9" s="110">
        <v>1485000</v>
      </c>
      <c r="O9" s="110">
        <v>826000</v>
      </c>
      <c r="P9" s="110">
        <v>692000</v>
      </c>
      <c r="Q9" s="110">
        <v>1518000</v>
      </c>
      <c r="R9" s="109">
        <v>0.039951573849878935</v>
      </c>
      <c r="S9" s="109">
        <v>0</v>
      </c>
      <c r="T9" s="109">
        <v>0.021739130434782608</v>
      </c>
    </row>
    <row r="10" spans="1:20" ht="15">
      <c r="A10" s="107" t="s">
        <v>75</v>
      </c>
      <c r="B10" s="107" t="s">
        <v>79</v>
      </c>
      <c r="C10" s="110">
        <v>60000</v>
      </c>
      <c r="D10" s="110">
        <v>0</v>
      </c>
      <c r="E10" s="110">
        <v>60000</v>
      </c>
      <c r="F10" s="110">
        <v>0</v>
      </c>
      <c r="G10" s="110">
        <v>0</v>
      </c>
      <c r="H10" s="110">
        <v>0</v>
      </c>
      <c r="I10" s="110">
        <v>177000</v>
      </c>
      <c r="J10" s="110">
        <v>0</v>
      </c>
      <c r="K10" s="110">
        <v>177000</v>
      </c>
      <c r="L10" s="110">
        <v>1238000</v>
      </c>
      <c r="M10" s="110">
        <v>9000</v>
      </c>
      <c r="N10" s="110">
        <v>1247000</v>
      </c>
      <c r="O10" s="110">
        <v>1475000</v>
      </c>
      <c r="P10" s="110">
        <v>9000</v>
      </c>
      <c r="Q10" s="110">
        <v>1484000</v>
      </c>
      <c r="R10" s="109">
        <v>0.12</v>
      </c>
      <c r="S10" s="109">
        <v>0</v>
      </c>
      <c r="T10" s="109">
        <v>0.1192722371967655</v>
      </c>
    </row>
    <row r="11" spans="1:20" ht="15">
      <c r="A11" s="107" t="s">
        <v>75</v>
      </c>
      <c r="B11" s="107" t="s">
        <v>80</v>
      </c>
      <c r="C11" s="110">
        <v>0</v>
      </c>
      <c r="D11" s="110">
        <v>0</v>
      </c>
      <c r="E11" s="110">
        <v>0</v>
      </c>
      <c r="F11" s="110">
        <v>0</v>
      </c>
      <c r="G11" s="110">
        <v>0</v>
      </c>
      <c r="H11" s="110">
        <v>0</v>
      </c>
      <c r="I11" s="110">
        <v>2000</v>
      </c>
      <c r="J11" s="110">
        <v>0</v>
      </c>
      <c r="K11" s="110">
        <v>2000</v>
      </c>
      <c r="L11" s="110">
        <v>390000</v>
      </c>
      <c r="M11" s="110">
        <v>73000</v>
      </c>
      <c r="N11" s="110">
        <v>463000</v>
      </c>
      <c r="O11" s="110">
        <v>392000</v>
      </c>
      <c r="P11" s="110">
        <v>73000</v>
      </c>
      <c r="Q11" s="110">
        <v>465000</v>
      </c>
      <c r="R11" s="109">
        <v>0.00510204081632653</v>
      </c>
      <c r="S11" s="109">
        <v>0</v>
      </c>
      <c r="T11" s="109">
        <v>0.004301075268817204</v>
      </c>
    </row>
    <row r="12" spans="1:20" ht="15">
      <c r="A12" s="107" t="s">
        <v>75</v>
      </c>
      <c r="B12" s="107" t="s">
        <v>2</v>
      </c>
      <c r="C12" s="110">
        <v>0</v>
      </c>
      <c r="D12" s="110">
        <v>0</v>
      </c>
      <c r="E12" s="110">
        <v>0</v>
      </c>
      <c r="F12" s="110">
        <v>0</v>
      </c>
      <c r="G12" s="110">
        <v>0</v>
      </c>
      <c r="H12" s="110">
        <v>0</v>
      </c>
      <c r="I12" s="110">
        <v>3000</v>
      </c>
      <c r="J12" s="110">
        <v>2000</v>
      </c>
      <c r="K12" s="110">
        <v>5000</v>
      </c>
      <c r="L12" s="110">
        <v>369000</v>
      </c>
      <c r="M12" s="110">
        <v>2491000</v>
      </c>
      <c r="N12" s="110">
        <v>2860000</v>
      </c>
      <c r="O12" s="110">
        <v>372000</v>
      </c>
      <c r="P12" s="110">
        <v>2493000</v>
      </c>
      <c r="Q12" s="110">
        <v>2865000</v>
      </c>
      <c r="R12" s="109">
        <v>0.008064516129032258</v>
      </c>
      <c r="S12" s="109">
        <v>0.0008022462896109105</v>
      </c>
      <c r="T12" s="109">
        <v>0.0017452006980802793</v>
      </c>
    </row>
    <row r="13" spans="1:20" ht="15">
      <c r="A13" s="107" t="s">
        <v>75</v>
      </c>
      <c r="B13" s="107" t="s">
        <v>81</v>
      </c>
      <c r="C13" s="110">
        <v>0</v>
      </c>
      <c r="D13" s="110">
        <v>0</v>
      </c>
      <c r="E13" s="110">
        <v>0</v>
      </c>
      <c r="F13" s="110">
        <v>75000</v>
      </c>
      <c r="G13" s="110">
        <v>0</v>
      </c>
      <c r="H13" s="110">
        <v>75000</v>
      </c>
      <c r="I13" s="110">
        <v>9000</v>
      </c>
      <c r="J13" s="110">
        <v>0</v>
      </c>
      <c r="K13" s="110">
        <v>9000</v>
      </c>
      <c r="L13" s="110">
        <v>2177000</v>
      </c>
      <c r="M13" s="110">
        <v>9000</v>
      </c>
      <c r="N13" s="110">
        <v>2186000</v>
      </c>
      <c r="O13" s="110">
        <v>2261000</v>
      </c>
      <c r="P13" s="110">
        <v>9000</v>
      </c>
      <c r="Q13" s="110">
        <v>2270000</v>
      </c>
      <c r="R13" s="109">
        <v>0.003980539584254755</v>
      </c>
      <c r="S13" s="109">
        <v>0</v>
      </c>
      <c r="T13" s="109">
        <v>0.003964757709251102</v>
      </c>
    </row>
    <row r="14" spans="1:20" ht="15">
      <c r="A14" s="107" t="s">
        <v>75</v>
      </c>
      <c r="B14" s="107" t="s">
        <v>82</v>
      </c>
      <c r="C14" s="110">
        <v>86000</v>
      </c>
      <c r="D14" s="110">
        <v>0</v>
      </c>
      <c r="E14" s="110">
        <v>86000</v>
      </c>
      <c r="F14" s="110">
        <v>0</v>
      </c>
      <c r="G14" s="110">
        <v>0</v>
      </c>
      <c r="H14" s="110">
        <v>0</v>
      </c>
      <c r="I14" s="110">
        <v>3000</v>
      </c>
      <c r="J14" s="110">
        <v>0</v>
      </c>
      <c r="K14" s="110">
        <v>3000</v>
      </c>
      <c r="L14" s="110">
        <v>19000</v>
      </c>
      <c r="M14" s="110">
        <v>0</v>
      </c>
      <c r="N14" s="110">
        <v>19000</v>
      </c>
      <c r="O14" s="110">
        <v>108000</v>
      </c>
      <c r="P14" s="110">
        <v>0</v>
      </c>
      <c r="Q14" s="110">
        <v>108000</v>
      </c>
      <c r="R14" s="109">
        <v>0.027777777777777776</v>
      </c>
      <c r="S14" s="109" t="s">
        <v>83</v>
      </c>
      <c r="T14" s="109">
        <v>0.027777777777777776</v>
      </c>
    </row>
    <row r="15" spans="1:20" ht="15">
      <c r="A15" s="107" t="s">
        <v>75</v>
      </c>
      <c r="B15" s="107" t="s">
        <v>84</v>
      </c>
      <c r="C15" s="110">
        <v>0</v>
      </c>
      <c r="D15" s="110">
        <v>0</v>
      </c>
      <c r="E15" s="110">
        <v>0</v>
      </c>
      <c r="F15" s="110">
        <v>10000</v>
      </c>
      <c r="G15" s="110">
        <v>0</v>
      </c>
      <c r="H15" s="110">
        <v>10000</v>
      </c>
      <c r="I15" s="110">
        <v>3000</v>
      </c>
      <c r="J15" s="110">
        <v>0</v>
      </c>
      <c r="K15" s="110">
        <v>3000</v>
      </c>
      <c r="L15" s="110">
        <v>901000</v>
      </c>
      <c r="M15" s="110">
        <v>1874000</v>
      </c>
      <c r="N15" s="110">
        <v>2775000</v>
      </c>
      <c r="O15" s="110">
        <v>914000</v>
      </c>
      <c r="P15" s="110">
        <v>1874000</v>
      </c>
      <c r="Q15" s="110">
        <v>2788000</v>
      </c>
      <c r="R15" s="109">
        <v>0.0032822757111597373</v>
      </c>
      <c r="S15" s="109">
        <v>0</v>
      </c>
      <c r="T15" s="109">
        <v>0.0010760401721664275</v>
      </c>
    </row>
    <row r="16" spans="1:20" ht="15">
      <c r="A16" s="107" t="s">
        <v>75</v>
      </c>
      <c r="B16" s="107" t="s">
        <v>85</v>
      </c>
      <c r="C16" s="110">
        <v>0</v>
      </c>
      <c r="D16" s="110">
        <v>0</v>
      </c>
      <c r="E16" s="110">
        <v>0</v>
      </c>
      <c r="F16" s="110">
        <v>5000</v>
      </c>
      <c r="G16" s="110">
        <v>0</v>
      </c>
      <c r="H16" s="110">
        <v>5000</v>
      </c>
      <c r="I16" s="110">
        <v>6000</v>
      </c>
      <c r="J16" s="110">
        <v>1000</v>
      </c>
      <c r="K16" s="110">
        <v>7000</v>
      </c>
      <c r="L16" s="110">
        <v>664000</v>
      </c>
      <c r="M16" s="110">
        <v>1533000</v>
      </c>
      <c r="N16" s="110">
        <v>2197000</v>
      </c>
      <c r="O16" s="110">
        <v>675000</v>
      </c>
      <c r="P16" s="110">
        <v>1534000</v>
      </c>
      <c r="Q16" s="110">
        <v>2209000</v>
      </c>
      <c r="R16" s="109">
        <v>0.008888888888888889</v>
      </c>
      <c r="S16" s="109">
        <v>0.000651890482398957</v>
      </c>
      <c r="T16" s="109">
        <v>0.003168854685377999</v>
      </c>
    </row>
    <row r="17" spans="1:20" ht="15">
      <c r="A17" s="107" t="s">
        <v>75</v>
      </c>
      <c r="B17" s="107" t="s">
        <v>86</v>
      </c>
      <c r="C17" s="110">
        <v>0</v>
      </c>
      <c r="D17" s="110">
        <v>0</v>
      </c>
      <c r="E17" s="110">
        <v>0</v>
      </c>
      <c r="F17" s="110">
        <v>1000</v>
      </c>
      <c r="G17" s="110">
        <v>0</v>
      </c>
      <c r="H17" s="110">
        <v>1000</v>
      </c>
      <c r="I17" s="110">
        <v>1000</v>
      </c>
      <c r="J17" s="110">
        <v>0</v>
      </c>
      <c r="K17" s="110">
        <v>1000</v>
      </c>
      <c r="L17" s="110">
        <v>209000</v>
      </c>
      <c r="M17" s="110">
        <v>0</v>
      </c>
      <c r="N17" s="110">
        <v>209000</v>
      </c>
      <c r="O17" s="110">
        <v>211000</v>
      </c>
      <c r="P17" s="110">
        <v>0</v>
      </c>
      <c r="Q17" s="110">
        <v>211000</v>
      </c>
      <c r="R17" s="109">
        <v>0.004739336492890996</v>
      </c>
      <c r="S17" s="109" t="s">
        <v>83</v>
      </c>
      <c r="T17" s="109">
        <v>0.004739336492890996</v>
      </c>
    </row>
    <row r="18" spans="1:20" ht="15">
      <c r="A18" s="107" t="s">
        <v>75</v>
      </c>
      <c r="B18" s="107" t="s">
        <v>87</v>
      </c>
      <c r="C18" s="110">
        <v>0</v>
      </c>
      <c r="D18" s="110">
        <v>0</v>
      </c>
      <c r="E18" s="110">
        <v>0</v>
      </c>
      <c r="F18" s="110">
        <v>66000</v>
      </c>
      <c r="G18" s="110">
        <v>5000</v>
      </c>
      <c r="H18" s="110">
        <v>71000</v>
      </c>
      <c r="I18" s="110">
        <v>213000</v>
      </c>
      <c r="J18" s="110">
        <v>72000</v>
      </c>
      <c r="K18" s="110">
        <v>285000</v>
      </c>
      <c r="L18" s="110">
        <v>38239000</v>
      </c>
      <c r="M18" s="110">
        <v>22075000</v>
      </c>
      <c r="N18" s="110">
        <v>60314000</v>
      </c>
      <c r="O18" s="110">
        <v>38518000</v>
      </c>
      <c r="P18" s="110">
        <v>22152000</v>
      </c>
      <c r="Q18" s="110">
        <v>60670000</v>
      </c>
      <c r="R18" s="109">
        <v>0.005529882133028714</v>
      </c>
      <c r="S18" s="109">
        <v>0.0032502708559046588</v>
      </c>
      <c r="T18" s="109">
        <v>0.004697544090984012</v>
      </c>
    </row>
    <row r="19" spans="1:20" ht="15">
      <c r="A19" s="107" t="s">
        <v>75</v>
      </c>
      <c r="B19" s="107" t="s">
        <v>88</v>
      </c>
      <c r="C19" s="110">
        <v>214000</v>
      </c>
      <c r="D19" s="110">
        <v>124000</v>
      </c>
      <c r="E19" s="110">
        <v>338000</v>
      </c>
      <c r="F19" s="110">
        <v>0</v>
      </c>
      <c r="G19" s="110">
        <v>0</v>
      </c>
      <c r="H19" s="110">
        <v>0</v>
      </c>
      <c r="I19" s="110">
        <v>60000</v>
      </c>
      <c r="J19" s="110">
        <v>22000</v>
      </c>
      <c r="K19" s="110">
        <v>82000</v>
      </c>
      <c r="L19" s="110">
        <v>766000</v>
      </c>
      <c r="M19" s="110">
        <v>299000</v>
      </c>
      <c r="N19" s="110">
        <v>1065000</v>
      </c>
      <c r="O19" s="110">
        <v>1040000</v>
      </c>
      <c r="P19" s="110">
        <v>445000</v>
      </c>
      <c r="Q19" s="110">
        <v>1485000</v>
      </c>
      <c r="R19" s="109">
        <v>0.057692307692307696</v>
      </c>
      <c r="S19" s="109">
        <v>0.04943820224719101</v>
      </c>
      <c r="T19" s="109">
        <v>0.055218855218855216</v>
      </c>
    </row>
    <row r="20" spans="1:20" ht="15">
      <c r="A20" s="107" t="s">
        <v>75</v>
      </c>
      <c r="B20" s="107" t="s">
        <v>89</v>
      </c>
      <c r="C20" s="110">
        <v>1213000</v>
      </c>
      <c r="D20" s="110">
        <v>375000</v>
      </c>
      <c r="E20" s="110">
        <v>1588000</v>
      </c>
      <c r="F20" s="110">
        <v>0</v>
      </c>
      <c r="G20" s="110">
        <v>0</v>
      </c>
      <c r="H20" s="110">
        <v>0</v>
      </c>
      <c r="I20" s="110">
        <v>343000</v>
      </c>
      <c r="J20" s="110">
        <v>6000</v>
      </c>
      <c r="K20" s="110">
        <v>349000</v>
      </c>
      <c r="L20" s="110">
        <v>1814000</v>
      </c>
      <c r="M20" s="110">
        <v>558000</v>
      </c>
      <c r="N20" s="110">
        <v>2372000</v>
      </c>
      <c r="O20" s="110">
        <v>3370000</v>
      </c>
      <c r="P20" s="110">
        <v>939000</v>
      </c>
      <c r="Q20" s="110">
        <v>4309000</v>
      </c>
      <c r="R20" s="109">
        <v>0.10178041543026706</v>
      </c>
      <c r="S20" s="109">
        <v>0.006389776357827476</v>
      </c>
      <c r="T20" s="109">
        <v>0.08099326990020886</v>
      </c>
    </row>
    <row r="21" spans="1:20" ht="15">
      <c r="A21" s="107" t="s">
        <v>76</v>
      </c>
      <c r="B21" s="107" t="s">
        <v>76</v>
      </c>
      <c r="C21" s="110">
        <v>0</v>
      </c>
      <c r="D21" s="110">
        <v>0</v>
      </c>
      <c r="E21" s="110">
        <v>0</v>
      </c>
      <c r="F21" s="110">
        <v>0</v>
      </c>
      <c r="G21" s="110">
        <v>0</v>
      </c>
      <c r="H21" s="110">
        <v>0</v>
      </c>
      <c r="I21" s="110">
        <v>0</v>
      </c>
      <c r="J21" s="110">
        <v>0</v>
      </c>
      <c r="K21" s="110">
        <v>0</v>
      </c>
      <c r="L21" s="110">
        <v>385790000</v>
      </c>
      <c r="M21" s="110">
        <v>698580000</v>
      </c>
      <c r="N21" s="110">
        <v>1084370000</v>
      </c>
      <c r="O21" s="110">
        <v>385790000</v>
      </c>
      <c r="P21" s="110">
        <v>698580000</v>
      </c>
      <c r="Q21" s="110">
        <v>1084370000</v>
      </c>
      <c r="R21" s="109">
        <v>0</v>
      </c>
      <c r="S21" s="109">
        <v>0</v>
      </c>
      <c r="T21" s="109">
        <v>0</v>
      </c>
    </row>
    <row r="22" spans="1:20" ht="15">
      <c r="A22" s="107" t="s">
        <v>76</v>
      </c>
      <c r="B22" s="107" t="s">
        <v>77</v>
      </c>
      <c r="C22" s="110">
        <v>6000</v>
      </c>
      <c r="D22" s="110">
        <v>0</v>
      </c>
      <c r="E22" s="110">
        <v>6000</v>
      </c>
      <c r="F22" s="110">
        <v>0</v>
      </c>
      <c r="G22" s="110">
        <v>0</v>
      </c>
      <c r="H22" s="110">
        <v>0</v>
      </c>
      <c r="I22" s="110">
        <v>0</v>
      </c>
      <c r="J22" s="110">
        <v>0</v>
      </c>
      <c r="K22" s="110">
        <v>0</v>
      </c>
      <c r="L22" s="110">
        <v>906000</v>
      </c>
      <c r="M22" s="110">
        <v>4000</v>
      </c>
      <c r="N22" s="110">
        <v>910000</v>
      </c>
      <c r="O22" s="110">
        <v>912000</v>
      </c>
      <c r="P22" s="110">
        <v>4000</v>
      </c>
      <c r="Q22" s="110">
        <v>916000</v>
      </c>
      <c r="R22" s="109">
        <v>0</v>
      </c>
      <c r="S22" s="109">
        <v>0</v>
      </c>
      <c r="T22" s="109">
        <v>0</v>
      </c>
    </row>
    <row r="23" spans="1:20" ht="15">
      <c r="A23" s="107" t="s">
        <v>76</v>
      </c>
      <c r="B23" s="107" t="s">
        <v>78</v>
      </c>
      <c r="C23" s="110">
        <v>0</v>
      </c>
      <c r="D23" s="110">
        <v>0</v>
      </c>
      <c r="E23" s="110">
        <v>0</v>
      </c>
      <c r="F23" s="110">
        <v>0</v>
      </c>
      <c r="G23" s="110">
        <v>0</v>
      </c>
      <c r="H23" s="110">
        <v>0</v>
      </c>
      <c r="I23" s="110">
        <v>4000</v>
      </c>
      <c r="J23" s="110">
        <v>0</v>
      </c>
      <c r="K23" s="110">
        <v>4000</v>
      </c>
      <c r="L23" s="110">
        <v>733000</v>
      </c>
      <c r="M23" s="110">
        <v>44000</v>
      </c>
      <c r="N23" s="110">
        <v>777000</v>
      </c>
      <c r="O23" s="110">
        <v>737000</v>
      </c>
      <c r="P23" s="110">
        <v>44000</v>
      </c>
      <c r="Q23" s="110">
        <v>781000</v>
      </c>
      <c r="R23" s="109">
        <v>0.005427408412483039</v>
      </c>
      <c r="S23" s="109">
        <v>0</v>
      </c>
      <c r="T23" s="109">
        <v>0.005121638924455826</v>
      </c>
    </row>
    <row r="24" spans="1:20" ht="15">
      <c r="A24" s="107" t="s">
        <v>76</v>
      </c>
      <c r="B24" s="107" t="s">
        <v>79</v>
      </c>
      <c r="C24" s="110">
        <v>0</v>
      </c>
      <c r="D24" s="110">
        <v>0</v>
      </c>
      <c r="E24" s="110">
        <v>0</v>
      </c>
      <c r="F24" s="110">
        <v>0</v>
      </c>
      <c r="G24" s="110">
        <v>0</v>
      </c>
      <c r="H24" s="110">
        <v>0</v>
      </c>
      <c r="I24" s="110">
        <v>0</v>
      </c>
      <c r="J24" s="110">
        <v>0</v>
      </c>
      <c r="K24" s="110">
        <v>0</v>
      </c>
      <c r="L24" s="110">
        <v>2705000</v>
      </c>
      <c r="M24" s="110">
        <v>13000</v>
      </c>
      <c r="N24" s="110">
        <v>2718000</v>
      </c>
      <c r="O24" s="110">
        <v>2705000</v>
      </c>
      <c r="P24" s="110">
        <v>13000</v>
      </c>
      <c r="Q24" s="110">
        <v>2718000</v>
      </c>
      <c r="R24" s="109">
        <v>0</v>
      </c>
      <c r="S24" s="109">
        <v>0</v>
      </c>
      <c r="T24" s="109">
        <v>0</v>
      </c>
    </row>
    <row r="25" spans="1:20" ht="15">
      <c r="A25" s="107" t="s">
        <v>76</v>
      </c>
      <c r="B25" s="107" t="s">
        <v>80</v>
      </c>
      <c r="C25" s="110">
        <v>0</v>
      </c>
      <c r="D25" s="110">
        <v>0</v>
      </c>
      <c r="E25" s="110">
        <v>0</v>
      </c>
      <c r="F25" s="110">
        <v>0</v>
      </c>
      <c r="G25" s="110">
        <v>0</v>
      </c>
      <c r="H25" s="110">
        <v>0</v>
      </c>
      <c r="I25" s="110">
        <v>0</v>
      </c>
      <c r="J25" s="110">
        <v>0</v>
      </c>
      <c r="K25" s="110">
        <v>0</v>
      </c>
      <c r="L25" s="110">
        <v>720000</v>
      </c>
      <c r="M25" s="110">
        <v>46000</v>
      </c>
      <c r="N25" s="110">
        <v>766000</v>
      </c>
      <c r="O25" s="110">
        <v>720000</v>
      </c>
      <c r="P25" s="110">
        <v>46000</v>
      </c>
      <c r="Q25" s="110">
        <v>766000</v>
      </c>
      <c r="R25" s="109">
        <v>0</v>
      </c>
      <c r="S25" s="109">
        <v>0</v>
      </c>
      <c r="T25" s="109">
        <v>0</v>
      </c>
    </row>
    <row r="26" spans="1:20" ht="15">
      <c r="A26" s="107" t="s">
        <v>76</v>
      </c>
      <c r="B26" s="107" t="s">
        <v>2</v>
      </c>
      <c r="C26" s="110">
        <v>0</v>
      </c>
      <c r="D26" s="110">
        <v>0</v>
      </c>
      <c r="E26" s="110">
        <v>0</v>
      </c>
      <c r="F26" s="110">
        <v>0</v>
      </c>
      <c r="G26" s="110">
        <v>0</v>
      </c>
      <c r="H26" s="110">
        <v>0</v>
      </c>
      <c r="I26" s="110">
        <v>1000</v>
      </c>
      <c r="J26" s="110">
        <v>0</v>
      </c>
      <c r="K26" s="110">
        <v>1000</v>
      </c>
      <c r="L26" s="110">
        <v>196000</v>
      </c>
      <c r="M26" s="110">
        <v>1000</v>
      </c>
      <c r="N26" s="110">
        <v>197000</v>
      </c>
      <c r="O26" s="110">
        <v>197000</v>
      </c>
      <c r="P26" s="110">
        <v>1000</v>
      </c>
      <c r="Q26" s="110">
        <v>198000</v>
      </c>
      <c r="R26" s="109">
        <v>0.005076142131979695</v>
      </c>
      <c r="S26" s="109">
        <v>0</v>
      </c>
      <c r="T26" s="109">
        <v>0.005050505050505051</v>
      </c>
    </row>
    <row r="27" spans="1:20" ht="15">
      <c r="A27" s="107" t="s">
        <v>76</v>
      </c>
      <c r="B27" s="107" t="s">
        <v>81</v>
      </c>
      <c r="C27" s="110">
        <v>12000</v>
      </c>
      <c r="D27" s="110">
        <v>0</v>
      </c>
      <c r="E27" s="110">
        <v>12000</v>
      </c>
      <c r="F27" s="110">
        <v>0</v>
      </c>
      <c r="G27" s="110">
        <v>0</v>
      </c>
      <c r="H27" s="110">
        <v>0</v>
      </c>
      <c r="I27" s="110">
        <v>22000</v>
      </c>
      <c r="J27" s="110">
        <v>0</v>
      </c>
      <c r="K27" s="110">
        <v>22000</v>
      </c>
      <c r="L27" s="110">
        <v>2229000</v>
      </c>
      <c r="M27" s="110">
        <v>21000</v>
      </c>
      <c r="N27" s="110">
        <v>2250000</v>
      </c>
      <c r="O27" s="110">
        <v>2263000</v>
      </c>
      <c r="P27" s="110">
        <v>21000</v>
      </c>
      <c r="Q27" s="110">
        <v>2284000</v>
      </c>
      <c r="R27" s="109">
        <v>0.009721608484312859</v>
      </c>
      <c r="S27" s="109">
        <v>0</v>
      </c>
      <c r="T27" s="109">
        <v>0.009632224168126095</v>
      </c>
    </row>
    <row r="28" spans="1:20" ht="15">
      <c r="A28" s="107" t="s">
        <v>76</v>
      </c>
      <c r="B28" s="107" t="s">
        <v>82</v>
      </c>
      <c r="C28" s="110">
        <v>0</v>
      </c>
      <c r="D28" s="110">
        <v>0</v>
      </c>
      <c r="E28" s="110">
        <v>0</v>
      </c>
      <c r="F28" s="110">
        <v>3000</v>
      </c>
      <c r="G28" s="110">
        <v>0</v>
      </c>
      <c r="H28" s="110">
        <v>3000</v>
      </c>
      <c r="I28" s="110">
        <v>0</v>
      </c>
      <c r="J28" s="110">
        <v>0</v>
      </c>
      <c r="K28" s="110">
        <v>0</v>
      </c>
      <c r="L28" s="110">
        <v>45000</v>
      </c>
      <c r="M28" s="110">
        <v>0</v>
      </c>
      <c r="N28" s="110">
        <v>45000</v>
      </c>
      <c r="O28" s="110">
        <v>48000</v>
      </c>
      <c r="P28" s="110">
        <v>0</v>
      </c>
      <c r="Q28" s="110">
        <v>48000</v>
      </c>
      <c r="R28" s="109">
        <v>0</v>
      </c>
      <c r="S28" s="109" t="s">
        <v>83</v>
      </c>
      <c r="T28" s="109">
        <v>0</v>
      </c>
    </row>
    <row r="29" spans="1:20" ht="15">
      <c r="A29" s="107" t="s">
        <v>76</v>
      </c>
      <c r="B29" s="107" t="s">
        <v>84</v>
      </c>
      <c r="C29" s="110">
        <v>0</v>
      </c>
      <c r="D29" s="110">
        <v>0</v>
      </c>
      <c r="E29" s="110">
        <v>0</v>
      </c>
      <c r="F29" s="110">
        <v>0</v>
      </c>
      <c r="G29" s="110">
        <v>0</v>
      </c>
      <c r="H29" s="110">
        <v>0</v>
      </c>
      <c r="I29" s="110">
        <v>14000</v>
      </c>
      <c r="J29" s="110">
        <v>0</v>
      </c>
      <c r="K29" s="110">
        <v>14000</v>
      </c>
      <c r="L29" s="110">
        <v>629000</v>
      </c>
      <c r="M29" s="110">
        <v>1000</v>
      </c>
      <c r="N29" s="110">
        <v>630000</v>
      </c>
      <c r="O29" s="110">
        <v>643000</v>
      </c>
      <c r="P29" s="110">
        <v>1000</v>
      </c>
      <c r="Q29" s="110">
        <v>644000</v>
      </c>
      <c r="R29" s="109">
        <v>0.02177293934681182</v>
      </c>
      <c r="S29" s="109">
        <v>0</v>
      </c>
      <c r="T29" s="109">
        <v>0.021739130434782608</v>
      </c>
    </row>
    <row r="30" spans="1:20" ht="15">
      <c r="A30" s="107" t="s">
        <v>76</v>
      </c>
      <c r="B30" s="107" t="s">
        <v>85</v>
      </c>
      <c r="C30" s="110">
        <v>0</v>
      </c>
      <c r="D30" s="110">
        <v>0</v>
      </c>
      <c r="E30" s="110">
        <v>0</v>
      </c>
      <c r="F30" s="110">
        <v>0</v>
      </c>
      <c r="G30" s="110">
        <v>0</v>
      </c>
      <c r="H30" s="110">
        <v>0</v>
      </c>
      <c r="I30" s="110">
        <v>6000</v>
      </c>
      <c r="J30" s="110">
        <v>0</v>
      </c>
      <c r="K30" s="110">
        <v>6000</v>
      </c>
      <c r="L30" s="110">
        <v>392000</v>
      </c>
      <c r="M30" s="110">
        <v>1000</v>
      </c>
      <c r="N30" s="110">
        <v>393000</v>
      </c>
      <c r="O30" s="110">
        <v>398000</v>
      </c>
      <c r="P30" s="110">
        <v>1000</v>
      </c>
      <c r="Q30" s="110">
        <v>399000</v>
      </c>
      <c r="R30" s="109">
        <v>0.01507537688442211</v>
      </c>
      <c r="S30" s="109">
        <v>0</v>
      </c>
      <c r="T30" s="109">
        <v>0.015037593984962405</v>
      </c>
    </row>
    <row r="31" spans="1:20" ht="15">
      <c r="A31" s="107" t="s">
        <v>76</v>
      </c>
      <c r="B31" s="107" t="s">
        <v>86</v>
      </c>
      <c r="C31" s="110">
        <v>0</v>
      </c>
      <c r="D31" s="110">
        <v>0</v>
      </c>
      <c r="E31" s="110">
        <v>0</v>
      </c>
      <c r="F31" s="110">
        <v>0</v>
      </c>
      <c r="G31" s="110">
        <v>0</v>
      </c>
      <c r="H31" s="110">
        <v>0</v>
      </c>
      <c r="I31" s="110">
        <v>0</v>
      </c>
      <c r="J31" s="110">
        <v>0</v>
      </c>
      <c r="K31" s="110">
        <v>0</v>
      </c>
      <c r="L31" s="110">
        <v>215000</v>
      </c>
      <c r="M31" s="110">
        <v>1000</v>
      </c>
      <c r="N31" s="110">
        <v>216000</v>
      </c>
      <c r="O31" s="110">
        <v>215000</v>
      </c>
      <c r="P31" s="110">
        <v>1000</v>
      </c>
      <c r="Q31" s="110">
        <v>216000</v>
      </c>
      <c r="R31" s="109">
        <v>0</v>
      </c>
      <c r="S31" s="109">
        <v>0</v>
      </c>
      <c r="T31" s="109">
        <v>0</v>
      </c>
    </row>
    <row r="32" spans="1:20" ht="15">
      <c r="A32" s="107" t="s">
        <v>76</v>
      </c>
      <c r="B32" s="107" t="s">
        <v>87</v>
      </c>
      <c r="C32" s="110">
        <v>37000</v>
      </c>
      <c r="D32" s="110">
        <v>13000</v>
      </c>
      <c r="E32" s="110">
        <v>50000</v>
      </c>
      <c r="F32" s="110">
        <v>0</v>
      </c>
      <c r="G32" s="110">
        <v>0</v>
      </c>
      <c r="H32" s="110">
        <v>0</v>
      </c>
      <c r="I32" s="110">
        <v>39000</v>
      </c>
      <c r="J32" s="110">
        <v>76000</v>
      </c>
      <c r="K32" s="110">
        <v>115000</v>
      </c>
      <c r="L32" s="110">
        <v>2814000</v>
      </c>
      <c r="M32" s="110">
        <v>10729000</v>
      </c>
      <c r="N32" s="110">
        <v>13543000</v>
      </c>
      <c r="O32" s="110">
        <v>2890000</v>
      </c>
      <c r="P32" s="110">
        <v>10818000</v>
      </c>
      <c r="Q32" s="110">
        <v>13708000</v>
      </c>
      <c r="R32" s="109">
        <v>0.013494809688581315</v>
      </c>
      <c r="S32" s="109">
        <v>0.007025328156775744</v>
      </c>
      <c r="T32" s="109">
        <v>0.008389261744966443</v>
      </c>
    </row>
    <row r="33" spans="1:20" ht="15">
      <c r="A33" s="107" t="s">
        <v>76</v>
      </c>
      <c r="B33" s="107" t="s">
        <v>88</v>
      </c>
      <c r="C33" s="110">
        <v>0</v>
      </c>
      <c r="D33" s="110">
        <v>0</v>
      </c>
      <c r="E33" s="110">
        <v>0</v>
      </c>
      <c r="F33" s="110">
        <v>428000</v>
      </c>
      <c r="G33" s="110">
        <v>6000</v>
      </c>
      <c r="H33" s="110">
        <v>434000</v>
      </c>
      <c r="I33" s="110">
        <v>0</v>
      </c>
      <c r="J33" s="110">
        <v>0</v>
      </c>
      <c r="K33" s="110">
        <v>0</v>
      </c>
      <c r="L33" s="110">
        <v>16488000</v>
      </c>
      <c r="M33" s="110">
        <v>14223000</v>
      </c>
      <c r="N33" s="110">
        <v>30711000</v>
      </c>
      <c r="O33" s="110">
        <v>16916000</v>
      </c>
      <c r="P33" s="110">
        <v>14229000</v>
      </c>
      <c r="Q33" s="110">
        <v>31145000</v>
      </c>
      <c r="R33" s="109">
        <v>0</v>
      </c>
      <c r="S33" s="109">
        <v>0</v>
      </c>
      <c r="T33" s="109">
        <v>0</v>
      </c>
    </row>
    <row r="34" spans="1:20" ht="15">
      <c r="A34" s="107" t="s">
        <v>76</v>
      </c>
      <c r="B34" s="107" t="s">
        <v>89</v>
      </c>
      <c r="C34" s="110">
        <v>2000</v>
      </c>
      <c r="D34" s="110">
        <v>0</v>
      </c>
      <c r="E34" s="110">
        <v>2000</v>
      </c>
      <c r="F34" s="110">
        <v>152000</v>
      </c>
      <c r="G34" s="110">
        <v>4000</v>
      </c>
      <c r="H34" s="110">
        <v>156000</v>
      </c>
      <c r="I34" s="110">
        <v>0</v>
      </c>
      <c r="J34" s="110">
        <v>0</v>
      </c>
      <c r="K34" s="110">
        <v>0</v>
      </c>
      <c r="L34" s="110">
        <v>4285000</v>
      </c>
      <c r="M34" s="110">
        <v>4255000</v>
      </c>
      <c r="N34" s="110">
        <v>8540000</v>
      </c>
      <c r="O34" s="110">
        <v>4439000</v>
      </c>
      <c r="P34" s="110">
        <v>4259000</v>
      </c>
      <c r="Q34" s="110">
        <v>8698000</v>
      </c>
      <c r="R34" s="109">
        <v>0</v>
      </c>
      <c r="S34" s="109">
        <v>0</v>
      </c>
      <c r="T34" s="109">
        <v>0</v>
      </c>
    </row>
    <row r="35" spans="1:20" ht="15">
      <c r="A35" s="107" t="s">
        <v>77</v>
      </c>
      <c r="B35" s="107" t="s">
        <v>77</v>
      </c>
      <c r="C35" s="110">
        <v>0</v>
      </c>
      <c r="D35" s="110">
        <v>0</v>
      </c>
      <c r="E35" s="110">
        <v>0</v>
      </c>
      <c r="F35" s="110">
        <v>0</v>
      </c>
      <c r="G35" s="110">
        <v>0</v>
      </c>
      <c r="H35" s="110">
        <v>0</v>
      </c>
      <c r="I35" s="110">
        <v>0</v>
      </c>
      <c r="J35" s="110">
        <v>0</v>
      </c>
      <c r="K35" s="110">
        <v>0</v>
      </c>
      <c r="L35" s="110">
        <v>479756000</v>
      </c>
      <c r="M35" s="110">
        <v>868731000</v>
      </c>
      <c r="N35" s="110">
        <v>1348487000</v>
      </c>
      <c r="O35" s="110">
        <v>479756000</v>
      </c>
      <c r="P35" s="110">
        <v>868731000</v>
      </c>
      <c r="Q35" s="110">
        <v>1348487000</v>
      </c>
      <c r="R35" s="109">
        <v>0</v>
      </c>
      <c r="S35" s="109">
        <v>0</v>
      </c>
      <c r="T35" s="109">
        <v>0</v>
      </c>
    </row>
    <row r="36" spans="1:20" ht="15">
      <c r="A36" s="107" t="s">
        <v>77</v>
      </c>
      <c r="B36" s="107" t="s">
        <v>78</v>
      </c>
      <c r="C36" s="110">
        <v>0</v>
      </c>
      <c r="D36" s="110">
        <v>0</v>
      </c>
      <c r="E36" s="110">
        <v>0</v>
      </c>
      <c r="F36" s="110">
        <v>0</v>
      </c>
      <c r="G36" s="110">
        <v>0</v>
      </c>
      <c r="H36" s="110">
        <v>0</v>
      </c>
      <c r="I36" s="110">
        <v>0</v>
      </c>
      <c r="J36" s="110">
        <v>0</v>
      </c>
      <c r="K36" s="110">
        <v>0</v>
      </c>
      <c r="L36" s="110">
        <v>394000</v>
      </c>
      <c r="M36" s="110">
        <v>1000</v>
      </c>
      <c r="N36" s="110">
        <v>395000</v>
      </c>
      <c r="O36" s="110">
        <v>394000</v>
      </c>
      <c r="P36" s="110">
        <v>1000</v>
      </c>
      <c r="Q36" s="110">
        <v>395000</v>
      </c>
      <c r="R36" s="109">
        <v>0</v>
      </c>
      <c r="S36" s="109">
        <v>0</v>
      </c>
      <c r="T36" s="109">
        <v>0</v>
      </c>
    </row>
    <row r="37" spans="1:20" ht="15">
      <c r="A37" s="107" t="s">
        <v>77</v>
      </c>
      <c r="B37" s="107" t="s">
        <v>79</v>
      </c>
      <c r="C37" s="110">
        <v>116000</v>
      </c>
      <c r="D37" s="110">
        <v>0</v>
      </c>
      <c r="E37" s="110">
        <v>116000</v>
      </c>
      <c r="F37" s="110">
        <v>5000</v>
      </c>
      <c r="G37" s="110">
        <v>0</v>
      </c>
      <c r="H37" s="110">
        <v>5000</v>
      </c>
      <c r="I37" s="110">
        <v>1000</v>
      </c>
      <c r="J37" s="110">
        <v>0</v>
      </c>
      <c r="K37" s="110">
        <v>1000</v>
      </c>
      <c r="L37" s="110">
        <v>2283000</v>
      </c>
      <c r="M37" s="110">
        <v>2000</v>
      </c>
      <c r="N37" s="110">
        <v>2285000</v>
      </c>
      <c r="O37" s="110">
        <v>2405000</v>
      </c>
      <c r="P37" s="110">
        <v>2000</v>
      </c>
      <c r="Q37" s="110">
        <v>2407000</v>
      </c>
      <c r="R37" s="109">
        <v>0.0004158004158004158</v>
      </c>
      <c r="S37" s="109">
        <v>0</v>
      </c>
      <c r="T37" s="109">
        <v>0.0004154549231408392</v>
      </c>
    </row>
    <row r="38" spans="1:20" ht="15">
      <c r="A38" s="107" t="s">
        <v>77</v>
      </c>
      <c r="B38" s="107" t="s">
        <v>80</v>
      </c>
      <c r="C38" s="110">
        <v>0</v>
      </c>
      <c r="D38" s="110">
        <v>0</v>
      </c>
      <c r="E38" s="110">
        <v>0</v>
      </c>
      <c r="F38" s="110">
        <v>0</v>
      </c>
      <c r="G38" s="110">
        <v>0</v>
      </c>
      <c r="H38" s="110">
        <v>0</v>
      </c>
      <c r="I38" s="110">
        <v>0</v>
      </c>
      <c r="J38" s="110">
        <v>0</v>
      </c>
      <c r="K38" s="110">
        <v>0</v>
      </c>
      <c r="L38" s="110">
        <v>270000</v>
      </c>
      <c r="M38" s="110">
        <v>1000</v>
      </c>
      <c r="N38" s="110">
        <v>271000</v>
      </c>
      <c r="O38" s="110">
        <v>270000</v>
      </c>
      <c r="P38" s="110">
        <v>1000</v>
      </c>
      <c r="Q38" s="110">
        <v>271000</v>
      </c>
      <c r="R38" s="109">
        <v>0</v>
      </c>
      <c r="S38" s="109">
        <v>0</v>
      </c>
      <c r="T38" s="109">
        <v>0</v>
      </c>
    </row>
    <row r="39" spans="1:20" ht="15">
      <c r="A39" s="107" t="s">
        <v>77</v>
      </c>
      <c r="B39" s="107" t="s">
        <v>2</v>
      </c>
      <c r="C39" s="110">
        <v>0</v>
      </c>
      <c r="D39" s="110">
        <v>0</v>
      </c>
      <c r="E39" s="110">
        <v>0</v>
      </c>
      <c r="F39" s="110">
        <v>0</v>
      </c>
      <c r="G39" s="110">
        <v>0</v>
      </c>
      <c r="H39" s="110">
        <v>0</v>
      </c>
      <c r="I39" s="110">
        <v>0</v>
      </c>
      <c r="J39" s="110">
        <v>0</v>
      </c>
      <c r="K39" s="110">
        <v>0</v>
      </c>
      <c r="L39" s="110">
        <v>127000</v>
      </c>
      <c r="M39" s="110">
        <v>0</v>
      </c>
      <c r="N39" s="110">
        <v>127000</v>
      </c>
      <c r="O39" s="110">
        <v>127000</v>
      </c>
      <c r="P39" s="110">
        <v>0</v>
      </c>
      <c r="Q39" s="110">
        <v>127000</v>
      </c>
      <c r="R39" s="109">
        <v>0</v>
      </c>
      <c r="S39" s="109" t="s">
        <v>83</v>
      </c>
      <c r="T39" s="109">
        <v>0</v>
      </c>
    </row>
    <row r="40" spans="1:20" ht="15">
      <c r="A40" s="107" t="s">
        <v>77</v>
      </c>
      <c r="B40" s="107" t="s">
        <v>81</v>
      </c>
      <c r="C40" s="110">
        <v>0</v>
      </c>
      <c r="D40" s="110">
        <v>0</v>
      </c>
      <c r="E40" s="110">
        <v>0</v>
      </c>
      <c r="F40" s="110">
        <v>0</v>
      </c>
      <c r="G40" s="110">
        <v>0</v>
      </c>
      <c r="H40" s="110">
        <v>0</v>
      </c>
      <c r="I40" s="110">
        <v>0</v>
      </c>
      <c r="J40" s="110">
        <v>0</v>
      </c>
      <c r="K40" s="110">
        <v>0</v>
      </c>
      <c r="L40" s="110">
        <v>27375000</v>
      </c>
      <c r="M40" s="110">
        <v>19662000</v>
      </c>
      <c r="N40" s="110">
        <v>47037000</v>
      </c>
      <c r="O40" s="110">
        <v>27375000</v>
      </c>
      <c r="P40" s="110">
        <v>19662000</v>
      </c>
      <c r="Q40" s="110">
        <v>47037000</v>
      </c>
      <c r="R40" s="109">
        <v>0</v>
      </c>
      <c r="S40" s="109">
        <v>0</v>
      </c>
      <c r="T40" s="109">
        <v>0</v>
      </c>
    </row>
    <row r="41" spans="1:20" ht="15">
      <c r="A41" s="107" t="s">
        <v>77</v>
      </c>
      <c r="B41" s="107" t="s">
        <v>82</v>
      </c>
      <c r="C41" s="110">
        <v>60000</v>
      </c>
      <c r="D41" s="110">
        <v>0</v>
      </c>
      <c r="E41" s="110">
        <v>60000</v>
      </c>
      <c r="F41" s="110">
        <v>0</v>
      </c>
      <c r="G41" s="110">
        <v>0</v>
      </c>
      <c r="H41" s="110">
        <v>0</v>
      </c>
      <c r="I41" s="110">
        <v>0</v>
      </c>
      <c r="J41" s="110">
        <v>0</v>
      </c>
      <c r="K41" s="110">
        <v>0</v>
      </c>
      <c r="L41" s="110">
        <v>27000</v>
      </c>
      <c r="M41" s="110">
        <v>0</v>
      </c>
      <c r="N41" s="110">
        <v>27000</v>
      </c>
      <c r="O41" s="110">
        <v>87000</v>
      </c>
      <c r="P41" s="110">
        <v>0</v>
      </c>
      <c r="Q41" s="110">
        <v>87000</v>
      </c>
      <c r="R41" s="109">
        <v>0</v>
      </c>
      <c r="S41" s="109" t="s">
        <v>83</v>
      </c>
      <c r="T41" s="109">
        <v>0</v>
      </c>
    </row>
    <row r="42" spans="1:20" ht="15">
      <c r="A42" s="107" t="s">
        <v>77</v>
      </c>
      <c r="B42" s="107" t="s">
        <v>84</v>
      </c>
      <c r="C42" s="110">
        <v>0</v>
      </c>
      <c r="D42" s="110">
        <v>0</v>
      </c>
      <c r="E42" s="110">
        <v>0</v>
      </c>
      <c r="F42" s="110">
        <v>0</v>
      </c>
      <c r="G42" s="110">
        <v>0</v>
      </c>
      <c r="H42" s="110">
        <v>0</v>
      </c>
      <c r="I42" s="110">
        <v>0</v>
      </c>
      <c r="J42" s="110">
        <v>0</v>
      </c>
      <c r="K42" s="110">
        <v>0</v>
      </c>
      <c r="L42" s="110">
        <v>530000</v>
      </c>
      <c r="M42" s="110">
        <v>21992000</v>
      </c>
      <c r="N42" s="110">
        <v>22522000</v>
      </c>
      <c r="O42" s="110">
        <v>530000</v>
      </c>
      <c r="P42" s="110">
        <v>21992000</v>
      </c>
      <c r="Q42" s="110">
        <v>22522000</v>
      </c>
      <c r="R42" s="109">
        <v>0</v>
      </c>
      <c r="S42" s="109">
        <v>0</v>
      </c>
      <c r="T42" s="109">
        <v>0</v>
      </c>
    </row>
    <row r="43" spans="1:20" ht="15">
      <c r="A43" s="107" t="s">
        <v>77</v>
      </c>
      <c r="B43" s="107" t="s">
        <v>85</v>
      </c>
      <c r="C43" s="110">
        <v>0</v>
      </c>
      <c r="D43" s="110">
        <v>0</v>
      </c>
      <c r="E43" s="110">
        <v>0</v>
      </c>
      <c r="F43" s="110">
        <v>0</v>
      </c>
      <c r="G43" s="110">
        <v>0</v>
      </c>
      <c r="H43" s="110">
        <v>0</v>
      </c>
      <c r="I43" s="110">
        <v>0</v>
      </c>
      <c r="J43" s="110">
        <v>0</v>
      </c>
      <c r="K43" s="110">
        <v>0</v>
      </c>
      <c r="L43" s="110">
        <v>191000</v>
      </c>
      <c r="M43" s="110">
        <v>0</v>
      </c>
      <c r="N43" s="110">
        <v>191000</v>
      </c>
      <c r="O43" s="110">
        <v>191000</v>
      </c>
      <c r="P43" s="110">
        <v>0</v>
      </c>
      <c r="Q43" s="110">
        <v>191000</v>
      </c>
      <c r="R43" s="109">
        <v>0</v>
      </c>
      <c r="S43" s="109" t="s">
        <v>83</v>
      </c>
      <c r="T43" s="109">
        <v>0</v>
      </c>
    </row>
    <row r="44" spans="1:20" ht="15">
      <c r="A44" s="107" t="s">
        <v>77</v>
      </c>
      <c r="B44" s="107" t="s">
        <v>86</v>
      </c>
      <c r="C44" s="110">
        <v>0</v>
      </c>
      <c r="D44" s="110">
        <v>0</v>
      </c>
      <c r="E44" s="110">
        <v>0</v>
      </c>
      <c r="F44" s="110">
        <v>0</v>
      </c>
      <c r="G44" s="110">
        <v>0</v>
      </c>
      <c r="H44" s="110">
        <v>0</v>
      </c>
      <c r="I44" s="110">
        <v>0</v>
      </c>
      <c r="J44" s="110">
        <v>0</v>
      </c>
      <c r="K44" s="110">
        <v>0</v>
      </c>
      <c r="L44" s="110">
        <v>222000</v>
      </c>
      <c r="M44" s="110">
        <v>1937000</v>
      </c>
      <c r="N44" s="110">
        <v>2159000</v>
      </c>
      <c r="O44" s="110">
        <v>222000</v>
      </c>
      <c r="P44" s="110">
        <v>1937000</v>
      </c>
      <c r="Q44" s="110">
        <v>2159000</v>
      </c>
      <c r="R44" s="109">
        <v>0</v>
      </c>
      <c r="S44" s="109">
        <v>0</v>
      </c>
      <c r="T44" s="109">
        <v>0</v>
      </c>
    </row>
    <row r="45" spans="1:20" ht="15">
      <c r="A45" s="107" t="s">
        <v>77</v>
      </c>
      <c r="B45" s="107" t="s">
        <v>87</v>
      </c>
      <c r="C45" s="110">
        <v>7000</v>
      </c>
      <c r="D45" s="110">
        <v>2000</v>
      </c>
      <c r="E45" s="110">
        <v>9000</v>
      </c>
      <c r="F45" s="110">
        <v>27000</v>
      </c>
      <c r="G45" s="110">
        <v>2000</v>
      </c>
      <c r="H45" s="110">
        <v>29000</v>
      </c>
      <c r="I45" s="110">
        <v>0</v>
      </c>
      <c r="J45" s="110">
        <v>0</v>
      </c>
      <c r="K45" s="110">
        <v>0</v>
      </c>
      <c r="L45" s="110">
        <v>11741000</v>
      </c>
      <c r="M45" s="110">
        <v>18794000</v>
      </c>
      <c r="N45" s="110">
        <v>30535000</v>
      </c>
      <c r="O45" s="110">
        <v>11775000</v>
      </c>
      <c r="P45" s="110">
        <v>18798000</v>
      </c>
      <c r="Q45" s="110">
        <v>30573000</v>
      </c>
      <c r="R45" s="109">
        <v>0</v>
      </c>
      <c r="S45" s="109">
        <v>0</v>
      </c>
      <c r="T45" s="109">
        <v>0</v>
      </c>
    </row>
    <row r="46" spans="1:20" ht="15">
      <c r="A46" s="107" t="s">
        <v>77</v>
      </c>
      <c r="B46" s="107" t="s">
        <v>88</v>
      </c>
      <c r="C46" s="110">
        <v>462000</v>
      </c>
      <c r="D46" s="110">
        <v>188000</v>
      </c>
      <c r="E46" s="110">
        <v>650000</v>
      </c>
      <c r="F46" s="110">
        <v>0</v>
      </c>
      <c r="G46" s="110">
        <v>0</v>
      </c>
      <c r="H46" s="110">
        <v>0</v>
      </c>
      <c r="I46" s="110">
        <v>3000</v>
      </c>
      <c r="J46" s="110">
        <v>0</v>
      </c>
      <c r="K46" s="110">
        <v>3000</v>
      </c>
      <c r="L46" s="110">
        <v>750000</v>
      </c>
      <c r="M46" s="110">
        <v>684000</v>
      </c>
      <c r="N46" s="110">
        <v>1434000</v>
      </c>
      <c r="O46" s="110">
        <v>1215000</v>
      </c>
      <c r="P46" s="110">
        <v>872000</v>
      </c>
      <c r="Q46" s="110">
        <v>2087000</v>
      </c>
      <c r="R46" s="109">
        <v>0.0024691358024691358</v>
      </c>
      <c r="S46" s="109">
        <v>0</v>
      </c>
      <c r="T46" s="109">
        <v>0.0014374700527072352</v>
      </c>
    </row>
    <row r="47" spans="1:20" ht="15">
      <c r="A47" s="107" t="s">
        <v>77</v>
      </c>
      <c r="B47" s="107" t="s">
        <v>89</v>
      </c>
      <c r="C47" s="110">
        <v>535000</v>
      </c>
      <c r="D47" s="110">
        <v>285000</v>
      </c>
      <c r="E47" s="110">
        <v>820000</v>
      </c>
      <c r="F47" s="110">
        <v>0</v>
      </c>
      <c r="G47" s="110">
        <v>0</v>
      </c>
      <c r="H47" s="110">
        <v>0</v>
      </c>
      <c r="I47" s="110">
        <v>16000</v>
      </c>
      <c r="J47" s="110">
        <v>0</v>
      </c>
      <c r="K47" s="110">
        <v>16000</v>
      </c>
      <c r="L47" s="110">
        <v>4781000</v>
      </c>
      <c r="M47" s="110">
        <v>892000</v>
      </c>
      <c r="N47" s="110">
        <v>5673000</v>
      </c>
      <c r="O47" s="110">
        <v>5332000</v>
      </c>
      <c r="P47" s="110">
        <v>1177000</v>
      </c>
      <c r="Q47" s="110">
        <v>6509000</v>
      </c>
      <c r="R47" s="109">
        <v>0.003000750187546887</v>
      </c>
      <c r="S47" s="109">
        <v>0</v>
      </c>
      <c r="T47" s="109">
        <v>0.0024581348901520973</v>
      </c>
    </row>
    <row r="48" spans="1:20" ht="15">
      <c r="A48" s="107" t="s">
        <v>78</v>
      </c>
      <c r="B48" s="107" t="s">
        <v>78</v>
      </c>
      <c r="C48" s="110">
        <v>0</v>
      </c>
      <c r="D48" s="110">
        <v>0</v>
      </c>
      <c r="E48" s="110">
        <v>0</v>
      </c>
      <c r="F48" s="110">
        <v>0</v>
      </c>
      <c r="G48" s="110">
        <v>0</v>
      </c>
      <c r="H48" s="110">
        <v>0</v>
      </c>
      <c r="I48" s="110">
        <v>0</v>
      </c>
      <c r="J48" s="110">
        <v>0</v>
      </c>
      <c r="K48" s="110">
        <v>0</v>
      </c>
      <c r="L48" s="110">
        <v>586542000</v>
      </c>
      <c r="M48" s="110">
        <v>1062097000</v>
      </c>
      <c r="N48" s="110">
        <v>1648639000</v>
      </c>
      <c r="O48" s="110">
        <v>586542000</v>
      </c>
      <c r="P48" s="110">
        <v>1062097000</v>
      </c>
      <c r="Q48" s="110">
        <v>1648639000</v>
      </c>
      <c r="R48" s="109">
        <v>0</v>
      </c>
      <c r="S48" s="109">
        <v>0</v>
      </c>
      <c r="T48" s="109">
        <v>0</v>
      </c>
    </row>
    <row r="49" spans="1:20" ht="15">
      <c r="A49" s="107" t="s">
        <v>78</v>
      </c>
      <c r="B49" s="107" t="s">
        <v>79</v>
      </c>
      <c r="C49" s="110">
        <v>0</v>
      </c>
      <c r="D49" s="110">
        <v>0</v>
      </c>
      <c r="E49" s="110">
        <v>0</v>
      </c>
      <c r="F49" s="110">
        <v>0</v>
      </c>
      <c r="G49" s="110">
        <v>0</v>
      </c>
      <c r="H49" s="110">
        <v>0</v>
      </c>
      <c r="I49" s="110">
        <v>59000</v>
      </c>
      <c r="J49" s="110">
        <v>4000</v>
      </c>
      <c r="K49" s="110">
        <v>63000</v>
      </c>
      <c r="L49" s="110">
        <v>2701000</v>
      </c>
      <c r="M49" s="110">
        <v>1270000</v>
      </c>
      <c r="N49" s="110">
        <v>3971000</v>
      </c>
      <c r="O49" s="110">
        <v>2760000</v>
      </c>
      <c r="P49" s="110">
        <v>1274000</v>
      </c>
      <c r="Q49" s="110">
        <v>4034000</v>
      </c>
      <c r="R49" s="109">
        <v>0.021376811594202898</v>
      </c>
      <c r="S49" s="109">
        <v>0.0031397174254317113</v>
      </c>
      <c r="T49" s="109">
        <v>0.015617253346554288</v>
      </c>
    </row>
    <row r="50" spans="1:20" ht="15">
      <c r="A50" s="107" t="s">
        <v>78</v>
      </c>
      <c r="B50" s="107" t="s">
        <v>80</v>
      </c>
      <c r="C50" s="110">
        <v>0</v>
      </c>
      <c r="D50" s="110">
        <v>0</v>
      </c>
      <c r="E50" s="110">
        <v>0</v>
      </c>
      <c r="F50" s="110">
        <v>0</v>
      </c>
      <c r="G50" s="110">
        <v>0</v>
      </c>
      <c r="H50" s="110">
        <v>0</v>
      </c>
      <c r="I50" s="110">
        <v>5000</v>
      </c>
      <c r="J50" s="110">
        <v>14000</v>
      </c>
      <c r="K50" s="110">
        <v>19000</v>
      </c>
      <c r="L50" s="110">
        <v>13942000</v>
      </c>
      <c r="M50" s="110">
        <v>23407000</v>
      </c>
      <c r="N50" s="110">
        <v>37349000</v>
      </c>
      <c r="O50" s="110">
        <v>13947000</v>
      </c>
      <c r="P50" s="110">
        <v>23421000</v>
      </c>
      <c r="Q50" s="110">
        <v>37368000</v>
      </c>
      <c r="R50" s="109">
        <v>0.00035850003585000356</v>
      </c>
      <c r="S50" s="109">
        <v>0.0005977541522565219</v>
      </c>
      <c r="T50" s="109">
        <v>0.0005084564333119247</v>
      </c>
    </row>
    <row r="51" spans="1:20" ht="15">
      <c r="A51" s="107" t="s">
        <v>78</v>
      </c>
      <c r="B51" s="107" t="s">
        <v>2</v>
      </c>
      <c r="C51" s="110">
        <v>0</v>
      </c>
      <c r="D51" s="110">
        <v>0</v>
      </c>
      <c r="E51" s="110">
        <v>0</v>
      </c>
      <c r="F51" s="110">
        <v>0</v>
      </c>
      <c r="G51" s="110">
        <v>0</v>
      </c>
      <c r="H51" s="110">
        <v>0</v>
      </c>
      <c r="I51" s="110">
        <v>150000</v>
      </c>
      <c r="J51" s="110">
        <v>39000</v>
      </c>
      <c r="K51" s="110">
        <v>189000</v>
      </c>
      <c r="L51" s="110">
        <v>10636000</v>
      </c>
      <c r="M51" s="110">
        <v>9466000</v>
      </c>
      <c r="N51" s="110">
        <v>20102000</v>
      </c>
      <c r="O51" s="110">
        <v>10786000</v>
      </c>
      <c r="P51" s="110">
        <v>9505000</v>
      </c>
      <c r="Q51" s="110">
        <v>20291000</v>
      </c>
      <c r="R51" s="109">
        <v>0.01390691637307621</v>
      </c>
      <c r="S51" s="109">
        <v>0.004103103629668595</v>
      </c>
      <c r="T51" s="109">
        <v>0.00931447439751614</v>
      </c>
    </row>
    <row r="52" spans="1:20" ht="15">
      <c r="A52" s="107" t="s">
        <v>78</v>
      </c>
      <c r="B52" s="107" t="s">
        <v>81</v>
      </c>
      <c r="C52" s="110">
        <v>0</v>
      </c>
      <c r="D52" s="110">
        <v>0</v>
      </c>
      <c r="E52" s="110">
        <v>0</v>
      </c>
      <c r="F52" s="110">
        <v>3000</v>
      </c>
      <c r="G52" s="110">
        <v>0</v>
      </c>
      <c r="H52" s="110">
        <v>3000</v>
      </c>
      <c r="I52" s="110">
        <v>18000</v>
      </c>
      <c r="J52" s="110">
        <v>0</v>
      </c>
      <c r="K52" s="110">
        <v>18000</v>
      </c>
      <c r="L52" s="110">
        <v>1674000</v>
      </c>
      <c r="M52" s="110">
        <v>6000</v>
      </c>
      <c r="N52" s="110">
        <v>1680000</v>
      </c>
      <c r="O52" s="110">
        <v>1695000</v>
      </c>
      <c r="P52" s="110">
        <v>6000</v>
      </c>
      <c r="Q52" s="110">
        <v>1701000</v>
      </c>
      <c r="R52" s="109">
        <v>0.010619469026548672</v>
      </c>
      <c r="S52" s="109">
        <v>0</v>
      </c>
      <c r="T52" s="109">
        <v>0.010582010582010581</v>
      </c>
    </row>
    <row r="53" spans="1:20" ht="15">
      <c r="A53" s="107" t="s">
        <v>78</v>
      </c>
      <c r="B53" s="107" t="s">
        <v>82</v>
      </c>
      <c r="C53" s="110">
        <v>1000</v>
      </c>
      <c r="D53" s="110">
        <v>0</v>
      </c>
      <c r="E53" s="110">
        <v>1000</v>
      </c>
      <c r="F53" s="110">
        <v>0</v>
      </c>
      <c r="G53" s="110">
        <v>0</v>
      </c>
      <c r="H53" s="110">
        <v>0</v>
      </c>
      <c r="I53" s="110">
        <v>5000</v>
      </c>
      <c r="J53" s="110">
        <v>0</v>
      </c>
      <c r="K53" s="110">
        <v>5000</v>
      </c>
      <c r="L53" s="110">
        <v>32000</v>
      </c>
      <c r="M53" s="110">
        <v>0</v>
      </c>
      <c r="N53" s="110">
        <v>32000</v>
      </c>
      <c r="O53" s="110">
        <v>38000</v>
      </c>
      <c r="P53" s="110">
        <v>0</v>
      </c>
      <c r="Q53" s="110">
        <v>38000</v>
      </c>
      <c r="R53" s="109">
        <v>0.13157894736842105</v>
      </c>
      <c r="S53" s="109" t="s">
        <v>83</v>
      </c>
      <c r="T53" s="109">
        <v>0.13157894736842105</v>
      </c>
    </row>
    <row r="54" spans="1:20" ht="15">
      <c r="A54" s="107" t="s">
        <v>78</v>
      </c>
      <c r="B54" s="107" t="s">
        <v>84</v>
      </c>
      <c r="C54" s="110">
        <v>0</v>
      </c>
      <c r="D54" s="110">
        <v>0</v>
      </c>
      <c r="E54" s="110">
        <v>0</v>
      </c>
      <c r="F54" s="110">
        <v>0</v>
      </c>
      <c r="G54" s="110">
        <v>0</v>
      </c>
      <c r="H54" s="110">
        <v>0</v>
      </c>
      <c r="I54" s="110">
        <v>25000</v>
      </c>
      <c r="J54" s="110">
        <v>0</v>
      </c>
      <c r="K54" s="110">
        <v>25000</v>
      </c>
      <c r="L54" s="110">
        <v>932000</v>
      </c>
      <c r="M54" s="110">
        <v>268000</v>
      </c>
      <c r="N54" s="110">
        <v>1200000</v>
      </c>
      <c r="O54" s="110">
        <v>957000</v>
      </c>
      <c r="P54" s="110">
        <v>268000</v>
      </c>
      <c r="Q54" s="110">
        <v>1225000</v>
      </c>
      <c r="R54" s="109">
        <v>0.02612330198537095</v>
      </c>
      <c r="S54" s="109">
        <v>0</v>
      </c>
      <c r="T54" s="109">
        <v>0.02040816326530612</v>
      </c>
    </row>
    <row r="55" spans="1:20" ht="15">
      <c r="A55" s="107" t="s">
        <v>78</v>
      </c>
      <c r="B55" s="107" t="s">
        <v>85</v>
      </c>
      <c r="C55" s="110">
        <v>0</v>
      </c>
      <c r="D55" s="110">
        <v>0</v>
      </c>
      <c r="E55" s="110">
        <v>0</v>
      </c>
      <c r="F55" s="110">
        <v>0</v>
      </c>
      <c r="G55" s="110">
        <v>0</v>
      </c>
      <c r="H55" s="110">
        <v>0</v>
      </c>
      <c r="I55" s="110">
        <v>31000</v>
      </c>
      <c r="J55" s="110">
        <v>12000</v>
      </c>
      <c r="K55" s="110">
        <v>43000</v>
      </c>
      <c r="L55" s="110">
        <v>11589000</v>
      </c>
      <c r="M55" s="110">
        <v>6131000</v>
      </c>
      <c r="N55" s="110">
        <v>17720000</v>
      </c>
      <c r="O55" s="110">
        <v>11620000</v>
      </c>
      <c r="P55" s="110">
        <v>6143000</v>
      </c>
      <c r="Q55" s="110">
        <v>17763000</v>
      </c>
      <c r="R55" s="109">
        <v>0.0026678141135972463</v>
      </c>
      <c r="S55" s="109">
        <v>0.0019534429431873677</v>
      </c>
      <c r="T55" s="109">
        <v>0.002420762258627484</v>
      </c>
    </row>
    <row r="56" spans="1:20" ht="15">
      <c r="A56" s="107" t="s">
        <v>78</v>
      </c>
      <c r="B56" s="107" t="s">
        <v>86</v>
      </c>
      <c r="C56" s="110">
        <v>0</v>
      </c>
      <c r="D56" s="110">
        <v>0</v>
      </c>
      <c r="E56" s="110">
        <v>0</v>
      </c>
      <c r="F56" s="110">
        <v>0</v>
      </c>
      <c r="G56" s="110">
        <v>0</v>
      </c>
      <c r="H56" s="110">
        <v>0</v>
      </c>
      <c r="I56" s="110">
        <v>0</v>
      </c>
      <c r="J56" s="110">
        <v>0</v>
      </c>
      <c r="K56" s="110">
        <v>0</v>
      </c>
      <c r="L56" s="110">
        <v>5647000</v>
      </c>
      <c r="M56" s="110">
        <v>1870000</v>
      </c>
      <c r="N56" s="110">
        <v>7517000</v>
      </c>
      <c r="O56" s="110">
        <v>5647000</v>
      </c>
      <c r="P56" s="110">
        <v>1870000</v>
      </c>
      <c r="Q56" s="110">
        <v>7517000</v>
      </c>
      <c r="R56" s="109">
        <v>0</v>
      </c>
      <c r="S56" s="109">
        <v>0</v>
      </c>
      <c r="T56" s="109">
        <v>0</v>
      </c>
    </row>
    <row r="57" spans="1:20" ht="15">
      <c r="A57" s="107" t="s">
        <v>78</v>
      </c>
      <c r="B57" s="107" t="s">
        <v>87</v>
      </c>
      <c r="C57" s="110">
        <v>1000</v>
      </c>
      <c r="D57" s="110">
        <v>0</v>
      </c>
      <c r="E57" s="110">
        <v>1000</v>
      </c>
      <c r="F57" s="110">
        <v>8000</v>
      </c>
      <c r="G57" s="110">
        <v>1000</v>
      </c>
      <c r="H57" s="110">
        <v>9000</v>
      </c>
      <c r="I57" s="110">
        <v>200000</v>
      </c>
      <c r="J57" s="110">
        <v>689000</v>
      </c>
      <c r="K57" s="110">
        <v>889000</v>
      </c>
      <c r="L57" s="110">
        <v>3014000</v>
      </c>
      <c r="M57" s="110">
        <v>2462000</v>
      </c>
      <c r="N57" s="110">
        <v>5476000</v>
      </c>
      <c r="O57" s="110">
        <v>3223000</v>
      </c>
      <c r="P57" s="110">
        <v>3152000</v>
      </c>
      <c r="Q57" s="110">
        <v>6375000</v>
      </c>
      <c r="R57" s="109">
        <v>0.06205398696866274</v>
      </c>
      <c r="S57" s="109">
        <v>0.21859137055837563</v>
      </c>
      <c r="T57" s="109">
        <v>0.13945098039215686</v>
      </c>
    </row>
    <row r="58" spans="1:20" ht="15">
      <c r="A58" s="107" t="s">
        <v>78</v>
      </c>
      <c r="B58" s="107" t="s">
        <v>88</v>
      </c>
      <c r="C58" s="110">
        <v>1000</v>
      </c>
      <c r="D58" s="110">
        <v>0</v>
      </c>
      <c r="E58" s="110">
        <v>1000</v>
      </c>
      <c r="F58" s="110">
        <v>0</v>
      </c>
      <c r="G58" s="110">
        <v>0</v>
      </c>
      <c r="H58" s="110">
        <v>0</v>
      </c>
      <c r="I58" s="110">
        <v>21000</v>
      </c>
      <c r="J58" s="110">
        <v>13000</v>
      </c>
      <c r="K58" s="110">
        <v>34000</v>
      </c>
      <c r="L58" s="110">
        <v>570000</v>
      </c>
      <c r="M58" s="110">
        <v>405000</v>
      </c>
      <c r="N58" s="110">
        <v>975000</v>
      </c>
      <c r="O58" s="110">
        <v>592000</v>
      </c>
      <c r="P58" s="110">
        <v>418000</v>
      </c>
      <c r="Q58" s="110">
        <v>1010000</v>
      </c>
      <c r="R58" s="109">
        <v>0.03547297297297297</v>
      </c>
      <c r="S58" s="109">
        <v>0.03110047846889952</v>
      </c>
      <c r="T58" s="109">
        <v>0.033663366336633666</v>
      </c>
    </row>
    <row r="59" spans="1:20" ht="15">
      <c r="A59" s="107" t="s">
        <v>78</v>
      </c>
      <c r="B59" s="107" t="s">
        <v>89</v>
      </c>
      <c r="C59" s="110">
        <v>8000</v>
      </c>
      <c r="D59" s="110">
        <v>1000</v>
      </c>
      <c r="E59" s="110">
        <v>9000</v>
      </c>
      <c r="F59" s="110">
        <v>0</v>
      </c>
      <c r="G59" s="110">
        <v>0</v>
      </c>
      <c r="H59" s="110">
        <v>0</v>
      </c>
      <c r="I59" s="110">
        <v>138000</v>
      </c>
      <c r="J59" s="110">
        <v>5000</v>
      </c>
      <c r="K59" s="110">
        <v>143000</v>
      </c>
      <c r="L59" s="110">
        <v>1689000</v>
      </c>
      <c r="M59" s="110">
        <v>624000</v>
      </c>
      <c r="N59" s="110">
        <v>2313000</v>
      </c>
      <c r="O59" s="110">
        <v>1835000</v>
      </c>
      <c r="P59" s="110">
        <v>630000</v>
      </c>
      <c r="Q59" s="110">
        <v>2465000</v>
      </c>
      <c r="R59" s="109">
        <v>0.07520435967302452</v>
      </c>
      <c r="S59" s="109">
        <v>0.007936507936507936</v>
      </c>
      <c r="T59" s="109">
        <v>0.05801217038539554</v>
      </c>
    </row>
    <row r="60" spans="1:20" ht="15">
      <c r="A60" s="107" t="s">
        <v>79</v>
      </c>
      <c r="B60" s="107" t="s">
        <v>79</v>
      </c>
      <c r="C60" s="110">
        <v>0</v>
      </c>
      <c r="D60" s="110">
        <v>0</v>
      </c>
      <c r="E60" s="110">
        <v>0</v>
      </c>
      <c r="F60" s="110">
        <v>0</v>
      </c>
      <c r="G60" s="110">
        <v>0</v>
      </c>
      <c r="H60" s="110">
        <v>0</v>
      </c>
      <c r="I60" s="110">
        <v>0</v>
      </c>
      <c r="J60" s="110">
        <v>0</v>
      </c>
      <c r="K60" s="110">
        <v>0</v>
      </c>
      <c r="L60" s="110">
        <v>562950000</v>
      </c>
      <c r="M60" s="110">
        <v>1019376000</v>
      </c>
      <c r="N60" s="110">
        <v>1582326000</v>
      </c>
      <c r="O60" s="110">
        <v>562950000</v>
      </c>
      <c r="P60" s="110">
        <v>1019376000</v>
      </c>
      <c r="Q60" s="110">
        <v>1582326000</v>
      </c>
      <c r="R60" s="109">
        <v>0</v>
      </c>
      <c r="S60" s="109">
        <v>0</v>
      </c>
      <c r="T60" s="109">
        <v>0</v>
      </c>
    </row>
    <row r="61" spans="1:20" ht="15">
      <c r="A61" s="107" t="s">
        <v>79</v>
      </c>
      <c r="B61" s="107" t="s">
        <v>80</v>
      </c>
      <c r="C61" s="110">
        <v>0</v>
      </c>
      <c r="D61" s="110">
        <v>0</v>
      </c>
      <c r="E61" s="110">
        <v>0</v>
      </c>
      <c r="F61" s="110">
        <v>0</v>
      </c>
      <c r="G61" s="110">
        <v>0</v>
      </c>
      <c r="H61" s="110">
        <v>0</v>
      </c>
      <c r="I61" s="110">
        <v>34000</v>
      </c>
      <c r="J61" s="110">
        <v>13000</v>
      </c>
      <c r="K61" s="110">
        <v>47000</v>
      </c>
      <c r="L61" s="110">
        <v>20230000</v>
      </c>
      <c r="M61" s="110">
        <v>4311000</v>
      </c>
      <c r="N61" s="110">
        <v>24541000</v>
      </c>
      <c r="O61" s="110">
        <v>20264000</v>
      </c>
      <c r="P61" s="110">
        <v>4324000</v>
      </c>
      <c r="Q61" s="110">
        <v>24588000</v>
      </c>
      <c r="R61" s="109">
        <v>0.0016778523489932886</v>
      </c>
      <c r="S61" s="109">
        <v>0.0030064754856614245</v>
      </c>
      <c r="T61" s="109">
        <v>0.0019115015454693345</v>
      </c>
    </row>
    <row r="62" spans="1:20" ht="15">
      <c r="A62" s="107" t="s">
        <v>79</v>
      </c>
      <c r="B62" s="107" t="s">
        <v>2</v>
      </c>
      <c r="C62" s="110">
        <v>3000</v>
      </c>
      <c r="D62" s="110">
        <v>0</v>
      </c>
      <c r="E62" s="110">
        <v>3000</v>
      </c>
      <c r="F62" s="110">
        <v>0</v>
      </c>
      <c r="G62" s="110">
        <v>0</v>
      </c>
      <c r="H62" s="110">
        <v>0</v>
      </c>
      <c r="I62" s="110">
        <v>23000</v>
      </c>
      <c r="J62" s="110">
        <v>0</v>
      </c>
      <c r="K62" s="110">
        <v>23000</v>
      </c>
      <c r="L62" s="110">
        <v>423000</v>
      </c>
      <c r="M62" s="110">
        <v>0</v>
      </c>
      <c r="N62" s="110">
        <v>423000</v>
      </c>
      <c r="O62" s="110">
        <v>449000</v>
      </c>
      <c r="P62" s="110">
        <v>0</v>
      </c>
      <c r="Q62" s="110">
        <v>449000</v>
      </c>
      <c r="R62" s="109">
        <v>0.051224944320712694</v>
      </c>
      <c r="S62" s="109" t="s">
        <v>83</v>
      </c>
      <c r="T62" s="109">
        <v>0.051224944320712694</v>
      </c>
    </row>
    <row r="63" spans="1:20" ht="15">
      <c r="A63" s="107" t="s">
        <v>79</v>
      </c>
      <c r="B63" s="107" t="s">
        <v>81</v>
      </c>
      <c r="C63" s="110">
        <v>313000</v>
      </c>
      <c r="D63" s="110">
        <v>0</v>
      </c>
      <c r="E63" s="110">
        <v>313000</v>
      </c>
      <c r="F63" s="110">
        <v>24000</v>
      </c>
      <c r="G63" s="110">
        <v>0</v>
      </c>
      <c r="H63" s="110">
        <v>24000</v>
      </c>
      <c r="I63" s="110">
        <v>152000</v>
      </c>
      <c r="J63" s="110">
        <v>0</v>
      </c>
      <c r="K63" s="110">
        <v>152000</v>
      </c>
      <c r="L63" s="110">
        <v>3558000</v>
      </c>
      <c r="M63" s="110">
        <v>10000</v>
      </c>
      <c r="N63" s="110">
        <v>3568000</v>
      </c>
      <c r="O63" s="110">
        <v>4047000</v>
      </c>
      <c r="P63" s="110">
        <v>10000</v>
      </c>
      <c r="Q63" s="110">
        <v>4057000</v>
      </c>
      <c r="R63" s="109">
        <v>0.03755868544600939</v>
      </c>
      <c r="S63" s="109">
        <v>0</v>
      </c>
      <c r="T63" s="109">
        <v>0.037466107961547944</v>
      </c>
    </row>
    <row r="64" spans="1:20" ht="15">
      <c r="A64" s="107" t="s">
        <v>79</v>
      </c>
      <c r="B64" s="107" t="s">
        <v>82</v>
      </c>
      <c r="C64" s="110">
        <v>1000</v>
      </c>
      <c r="D64" s="110">
        <v>0</v>
      </c>
      <c r="E64" s="110">
        <v>1000</v>
      </c>
      <c r="F64" s="110">
        <v>0</v>
      </c>
      <c r="G64" s="110">
        <v>0</v>
      </c>
      <c r="H64" s="110">
        <v>0</v>
      </c>
      <c r="I64" s="110">
        <v>0</v>
      </c>
      <c r="J64" s="110">
        <v>0</v>
      </c>
      <c r="K64" s="110">
        <v>0</v>
      </c>
      <c r="L64" s="110">
        <v>123000</v>
      </c>
      <c r="M64" s="110">
        <v>0</v>
      </c>
      <c r="N64" s="110">
        <v>123000</v>
      </c>
      <c r="O64" s="110">
        <v>124000</v>
      </c>
      <c r="P64" s="110">
        <v>0</v>
      </c>
      <c r="Q64" s="110">
        <v>124000</v>
      </c>
      <c r="R64" s="109">
        <v>0</v>
      </c>
      <c r="S64" s="109" t="s">
        <v>83</v>
      </c>
      <c r="T64" s="109">
        <v>0</v>
      </c>
    </row>
    <row r="65" spans="1:20" ht="15">
      <c r="A65" s="107" t="s">
        <v>79</v>
      </c>
      <c r="B65" s="107" t="s">
        <v>84</v>
      </c>
      <c r="C65" s="110">
        <v>46000</v>
      </c>
      <c r="D65" s="110">
        <v>0</v>
      </c>
      <c r="E65" s="110">
        <v>46000</v>
      </c>
      <c r="F65" s="110">
        <v>0</v>
      </c>
      <c r="G65" s="110">
        <v>0</v>
      </c>
      <c r="H65" s="110">
        <v>0</v>
      </c>
      <c r="I65" s="110">
        <v>155000</v>
      </c>
      <c r="J65" s="110">
        <v>0</v>
      </c>
      <c r="K65" s="110">
        <v>155000</v>
      </c>
      <c r="L65" s="110">
        <v>1261000</v>
      </c>
      <c r="M65" s="110">
        <v>0</v>
      </c>
      <c r="N65" s="110">
        <v>1261000</v>
      </c>
      <c r="O65" s="110">
        <v>1462000</v>
      </c>
      <c r="P65" s="110">
        <v>0</v>
      </c>
      <c r="Q65" s="110">
        <v>1462000</v>
      </c>
      <c r="R65" s="109">
        <v>0.10601915184678523</v>
      </c>
      <c r="S65" s="109" t="s">
        <v>83</v>
      </c>
      <c r="T65" s="109">
        <v>0.10601915184678523</v>
      </c>
    </row>
    <row r="66" spans="1:20" ht="15">
      <c r="A66" s="107" t="s">
        <v>79</v>
      </c>
      <c r="B66" s="107" t="s">
        <v>85</v>
      </c>
      <c r="C66" s="110">
        <v>0</v>
      </c>
      <c r="D66" s="110">
        <v>0</v>
      </c>
      <c r="E66" s="110">
        <v>0</v>
      </c>
      <c r="F66" s="110">
        <v>0</v>
      </c>
      <c r="G66" s="110">
        <v>0</v>
      </c>
      <c r="H66" s="110">
        <v>0</v>
      </c>
      <c r="I66" s="110">
        <v>74000</v>
      </c>
      <c r="J66" s="110">
        <v>0</v>
      </c>
      <c r="K66" s="110">
        <v>74000</v>
      </c>
      <c r="L66" s="110">
        <v>921000</v>
      </c>
      <c r="M66" s="110">
        <v>0</v>
      </c>
      <c r="N66" s="110">
        <v>921000</v>
      </c>
      <c r="O66" s="110">
        <v>995000</v>
      </c>
      <c r="P66" s="110">
        <v>0</v>
      </c>
      <c r="Q66" s="110">
        <v>995000</v>
      </c>
      <c r="R66" s="109">
        <v>0.0743718592964824</v>
      </c>
      <c r="S66" s="109" t="s">
        <v>83</v>
      </c>
      <c r="T66" s="109">
        <v>0.0743718592964824</v>
      </c>
    </row>
    <row r="67" spans="1:20" ht="15">
      <c r="A67" s="107" t="s">
        <v>79</v>
      </c>
      <c r="B67" s="107" t="s">
        <v>86</v>
      </c>
      <c r="C67" s="110">
        <v>7000</v>
      </c>
      <c r="D67" s="110">
        <v>0</v>
      </c>
      <c r="E67" s="110">
        <v>7000</v>
      </c>
      <c r="F67" s="110">
        <v>0</v>
      </c>
      <c r="G67" s="110">
        <v>0</v>
      </c>
      <c r="H67" s="110">
        <v>0</v>
      </c>
      <c r="I67" s="110">
        <v>4000</v>
      </c>
      <c r="J67" s="110">
        <v>0</v>
      </c>
      <c r="K67" s="110">
        <v>4000</v>
      </c>
      <c r="L67" s="110">
        <v>1461000</v>
      </c>
      <c r="M67" s="110">
        <v>59000</v>
      </c>
      <c r="N67" s="110">
        <v>1520000</v>
      </c>
      <c r="O67" s="110">
        <v>1472000</v>
      </c>
      <c r="P67" s="110">
        <v>59000</v>
      </c>
      <c r="Q67" s="110">
        <v>1531000</v>
      </c>
      <c r="R67" s="109">
        <v>0.002717391304347826</v>
      </c>
      <c r="S67" s="109">
        <v>0</v>
      </c>
      <c r="T67" s="109">
        <v>0.002612671456564337</v>
      </c>
    </row>
    <row r="68" spans="1:20" ht="15">
      <c r="A68" s="107" t="s">
        <v>79</v>
      </c>
      <c r="B68" s="107" t="s">
        <v>87</v>
      </c>
      <c r="C68" s="110">
        <v>388000</v>
      </c>
      <c r="D68" s="110">
        <v>249000</v>
      </c>
      <c r="E68" s="110">
        <v>637000</v>
      </c>
      <c r="F68" s="110">
        <v>13000</v>
      </c>
      <c r="G68" s="110">
        <v>71000</v>
      </c>
      <c r="H68" s="110">
        <v>84000</v>
      </c>
      <c r="I68" s="110">
        <v>1092000</v>
      </c>
      <c r="J68" s="110">
        <v>1852000</v>
      </c>
      <c r="K68" s="110">
        <v>2944000</v>
      </c>
      <c r="L68" s="110">
        <v>3766000</v>
      </c>
      <c r="M68" s="110">
        <v>3342000</v>
      </c>
      <c r="N68" s="110">
        <v>7108000</v>
      </c>
      <c r="O68" s="110">
        <v>5259000</v>
      </c>
      <c r="P68" s="110">
        <v>5514000</v>
      </c>
      <c r="Q68" s="110">
        <v>10773000</v>
      </c>
      <c r="R68" s="109">
        <v>0.2076440387906446</v>
      </c>
      <c r="S68" s="109">
        <v>0.33587232499093217</v>
      </c>
      <c r="T68" s="109">
        <v>0.27327578204771186</v>
      </c>
    </row>
    <row r="69" spans="1:20" ht="15">
      <c r="A69" s="107" t="s">
        <v>79</v>
      </c>
      <c r="B69" s="107" t="s">
        <v>88</v>
      </c>
      <c r="C69" s="110">
        <v>0</v>
      </c>
      <c r="D69" s="110">
        <v>0</v>
      </c>
      <c r="E69" s="110">
        <v>0</v>
      </c>
      <c r="F69" s="110">
        <v>0</v>
      </c>
      <c r="G69" s="110">
        <v>0</v>
      </c>
      <c r="H69" s="110">
        <v>0</v>
      </c>
      <c r="I69" s="110">
        <v>0</v>
      </c>
      <c r="J69" s="110">
        <v>0</v>
      </c>
      <c r="K69" s="110">
        <v>0</v>
      </c>
      <c r="L69" s="110">
        <v>14972000</v>
      </c>
      <c r="M69" s="110">
        <v>24441000</v>
      </c>
      <c r="N69" s="110">
        <v>39413000</v>
      </c>
      <c r="O69" s="110">
        <v>14972000</v>
      </c>
      <c r="P69" s="110">
        <v>24441000</v>
      </c>
      <c r="Q69" s="110">
        <v>39413000</v>
      </c>
      <c r="R69" s="109">
        <v>0</v>
      </c>
      <c r="S69" s="109">
        <v>0</v>
      </c>
      <c r="T69" s="109">
        <v>0</v>
      </c>
    </row>
    <row r="70" spans="1:20" ht="15">
      <c r="A70" s="107" t="s">
        <v>79</v>
      </c>
      <c r="B70" s="107" t="s">
        <v>89</v>
      </c>
      <c r="C70" s="110">
        <v>0</v>
      </c>
      <c r="D70" s="110">
        <v>0</v>
      </c>
      <c r="E70" s="110">
        <v>0</v>
      </c>
      <c r="F70" s="110">
        <v>0</v>
      </c>
      <c r="G70" s="110">
        <v>0</v>
      </c>
      <c r="H70" s="110">
        <v>0</v>
      </c>
      <c r="I70" s="110">
        <v>0</v>
      </c>
      <c r="J70" s="110">
        <v>0</v>
      </c>
      <c r="K70" s="110">
        <v>0</v>
      </c>
      <c r="L70" s="110">
        <v>9805000</v>
      </c>
      <c r="M70" s="110">
        <v>5695000</v>
      </c>
      <c r="N70" s="110">
        <v>15500000</v>
      </c>
      <c r="O70" s="110">
        <v>9805000</v>
      </c>
      <c r="P70" s="110">
        <v>5695000</v>
      </c>
      <c r="Q70" s="110">
        <v>15500000</v>
      </c>
      <c r="R70" s="109">
        <v>0</v>
      </c>
      <c r="S70" s="109">
        <v>0</v>
      </c>
      <c r="T70" s="109">
        <v>0</v>
      </c>
    </row>
    <row r="71" spans="1:20" ht="15">
      <c r="A71" s="107" t="s">
        <v>80</v>
      </c>
      <c r="B71" s="107" t="s">
        <v>80</v>
      </c>
      <c r="C71" s="110">
        <v>0</v>
      </c>
      <c r="D71" s="110">
        <v>0</v>
      </c>
      <c r="E71" s="110">
        <v>0</v>
      </c>
      <c r="F71" s="110">
        <v>0</v>
      </c>
      <c r="G71" s="110">
        <v>0</v>
      </c>
      <c r="H71" s="110">
        <v>0</v>
      </c>
      <c r="I71" s="110">
        <v>0</v>
      </c>
      <c r="J71" s="110">
        <v>0</v>
      </c>
      <c r="K71" s="110">
        <v>0</v>
      </c>
      <c r="L71" s="110">
        <v>286881000</v>
      </c>
      <c r="M71" s="110">
        <v>519478000</v>
      </c>
      <c r="N71" s="110">
        <v>806359000</v>
      </c>
      <c r="O71" s="110">
        <v>286881000</v>
      </c>
      <c r="P71" s="110">
        <v>519478000</v>
      </c>
      <c r="Q71" s="110">
        <v>806359000</v>
      </c>
      <c r="R71" s="109">
        <v>0</v>
      </c>
      <c r="S71" s="109">
        <v>0</v>
      </c>
      <c r="T71" s="109">
        <v>0</v>
      </c>
    </row>
    <row r="72" spans="1:20" ht="15">
      <c r="A72" s="107" t="s">
        <v>80</v>
      </c>
      <c r="B72" s="107" t="s">
        <v>2</v>
      </c>
      <c r="C72" s="110">
        <v>0</v>
      </c>
      <c r="D72" s="110">
        <v>0</v>
      </c>
      <c r="E72" s="110">
        <v>0</v>
      </c>
      <c r="F72" s="110">
        <v>0</v>
      </c>
      <c r="G72" s="110">
        <v>0</v>
      </c>
      <c r="H72" s="110">
        <v>0</v>
      </c>
      <c r="I72" s="110">
        <v>0</v>
      </c>
      <c r="J72" s="110">
        <v>0</v>
      </c>
      <c r="K72" s="110">
        <v>0</v>
      </c>
      <c r="L72" s="110">
        <v>3175000</v>
      </c>
      <c r="M72" s="110">
        <v>207000</v>
      </c>
      <c r="N72" s="110">
        <v>3382000</v>
      </c>
      <c r="O72" s="110">
        <v>3175000</v>
      </c>
      <c r="P72" s="110">
        <v>207000</v>
      </c>
      <c r="Q72" s="110">
        <v>3382000</v>
      </c>
      <c r="R72" s="109">
        <v>0</v>
      </c>
      <c r="S72" s="109">
        <v>0</v>
      </c>
      <c r="T72" s="109">
        <v>0</v>
      </c>
    </row>
    <row r="73" spans="1:20" ht="15">
      <c r="A73" s="107" t="s">
        <v>80</v>
      </c>
      <c r="B73" s="107" t="s">
        <v>81</v>
      </c>
      <c r="C73" s="110">
        <v>0</v>
      </c>
      <c r="D73" s="110">
        <v>0</v>
      </c>
      <c r="E73" s="110">
        <v>0</v>
      </c>
      <c r="F73" s="110">
        <v>0</v>
      </c>
      <c r="G73" s="110">
        <v>0</v>
      </c>
      <c r="H73" s="110">
        <v>0</v>
      </c>
      <c r="I73" s="110">
        <v>3000</v>
      </c>
      <c r="J73" s="110">
        <v>0</v>
      </c>
      <c r="K73" s="110">
        <v>3000</v>
      </c>
      <c r="L73" s="110">
        <v>930000</v>
      </c>
      <c r="M73" s="110">
        <v>3000</v>
      </c>
      <c r="N73" s="110">
        <v>933000</v>
      </c>
      <c r="O73" s="110">
        <v>933000</v>
      </c>
      <c r="P73" s="110">
        <v>3000</v>
      </c>
      <c r="Q73" s="110">
        <v>936000</v>
      </c>
      <c r="R73" s="109">
        <v>0.003215434083601286</v>
      </c>
      <c r="S73" s="109">
        <v>0</v>
      </c>
      <c r="T73" s="109">
        <v>0.003205128205128205</v>
      </c>
    </row>
    <row r="74" spans="1:20" ht="15">
      <c r="A74" s="107" t="s">
        <v>80</v>
      </c>
      <c r="B74" s="107" t="s">
        <v>82</v>
      </c>
      <c r="C74" s="110">
        <v>0</v>
      </c>
      <c r="D74" s="110">
        <v>0</v>
      </c>
      <c r="E74" s="110">
        <v>0</v>
      </c>
      <c r="F74" s="110">
        <v>0</v>
      </c>
      <c r="G74" s="110">
        <v>0</v>
      </c>
      <c r="H74" s="110">
        <v>0</v>
      </c>
      <c r="I74" s="110">
        <v>0</v>
      </c>
      <c r="J74" s="110">
        <v>0</v>
      </c>
      <c r="K74" s="110">
        <v>0</v>
      </c>
      <c r="L74" s="110">
        <v>17000</v>
      </c>
      <c r="M74" s="110">
        <v>0</v>
      </c>
      <c r="N74" s="110">
        <v>17000</v>
      </c>
      <c r="O74" s="110">
        <v>17000</v>
      </c>
      <c r="P74" s="110">
        <v>0</v>
      </c>
      <c r="Q74" s="110">
        <v>17000</v>
      </c>
      <c r="R74" s="109">
        <v>0</v>
      </c>
      <c r="S74" s="109" t="s">
        <v>83</v>
      </c>
      <c r="T74" s="109">
        <v>0</v>
      </c>
    </row>
    <row r="75" spans="1:20" ht="15">
      <c r="A75" s="107" t="s">
        <v>80</v>
      </c>
      <c r="B75" s="107" t="s">
        <v>84</v>
      </c>
      <c r="C75" s="110">
        <v>0</v>
      </c>
      <c r="D75" s="110">
        <v>0</v>
      </c>
      <c r="E75" s="110">
        <v>0</v>
      </c>
      <c r="F75" s="110">
        <v>0</v>
      </c>
      <c r="G75" s="110">
        <v>0</v>
      </c>
      <c r="H75" s="110">
        <v>0</v>
      </c>
      <c r="I75" s="110">
        <v>2000</v>
      </c>
      <c r="J75" s="110">
        <v>0</v>
      </c>
      <c r="K75" s="110">
        <v>2000</v>
      </c>
      <c r="L75" s="110">
        <v>285000</v>
      </c>
      <c r="M75" s="110">
        <v>0</v>
      </c>
      <c r="N75" s="110">
        <v>285000</v>
      </c>
      <c r="O75" s="110">
        <v>287000</v>
      </c>
      <c r="P75" s="110">
        <v>0</v>
      </c>
      <c r="Q75" s="110">
        <v>287000</v>
      </c>
      <c r="R75" s="109">
        <v>0.006968641114982578</v>
      </c>
      <c r="S75" s="109" t="s">
        <v>83</v>
      </c>
      <c r="T75" s="109">
        <v>0.006968641114982578</v>
      </c>
    </row>
    <row r="76" spans="1:20" ht="15">
      <c r="A76" s="107" t="s">
        <v>80</v>
      </c>
      <c r="B76" s="107" t="s">
        <v>85</v>
      </c>
      <c r="C76" s="110">
        <v>0</v>
      </c>
      <c r="D76" s="110">
        <v>0</v>
      </c>
      <c r="E76" s="110">
        <v>0</v>
      </c>
      <c r="F76" s="110">
        <v>0</v>
      </c>
      <c r="G76" s="110">
        <v>0</v>
      </c>
      <c r="H76" s="110">
        <v>0</v>
      </c>
      <c r="I76" s="110">
        <v>1000</v>
      </c>
      <c r="J76" s="110">
        <v>0</v>
      </c>
      <c r="K76" s="110">
        <v>1000</v>
      </c>
      <c r="L76" s="110">
        <v>203000</v>
      </c>
      <c r="M76" s="110">
        <v>0</v>
      </c>
      <c r="N76" s="110">
        <v>203000</v>
      </c>
      <c r="O76" s="110">
        <v>204000</v>
      </c>
      <c r="P76" s="110">
        <v>0</v>
      </c>
      <c r="Q76" s="110">
        <v>204000</v>
      </c>
      <c r="R76" s="109">
        <v>0.004901960784313725</v>
      </c>
      <c r="S76" s="109" t="s">
        <v>83</v>
      </c>
      <c r="T76" s="109">
        <v>0.004901960784313725</v>
      </c>
    </row>
    <row r="77" spans="1:20" ht="15">
      <c r="A77" s="107" t="s">
        <v>80</v>
      </c>
      <c r="B77" s="107" t="s">
        <v>86</v>
      </c>
      <c r="C77" s="110">
        <v>0</v>
      </c>
      <c r="D77" s="110">
        <v>0</v>
      </c>
      <c r="E77" s="110">
        <v>0</v>
      </c>
      <c r="F77" s="110">
        <v>0</v>
      </c>
      <c r="G77" s="110">
        <v>0</v>
      </c>
      <c r="H77" s="110">
        <v>0</v>
      </c>
      <c r="I77" s="110">
        <v>0</v>
      </c>
      <c r="J77" s="110">
        <v>0</v>
      </c>
      <c r="K77" s="110">
        <v>0</v>
      </c>
      <c r="L77" s="110">
        <v>96000</v>
      </c>
      <c r="M77" s="110">
        <v>0</v>
      </c>
      <c r="N77" s="110">
        <v>96000</v>
      </c>
      <c r="O77" s="110">
        <v>96000</v>
      </c>
      <c r="P77" s="110">
        <v>0</v>
      </c>
      <c r="Q77" s="110">
        <v>96000</v>
      </c>
      <c r="R77" s="109">
        <v>0</v>
      </c>
      <c r="S77" s="109" t="s">
        <v>83</v>
      </c>
      <c r="T77" s="109">
        <v>0</v>
      </c>
    </row>
    <row r="78" spans="1:20" ht="15">
      <c r="A78" s="107" t="s">
        <v>80</v>
      </c>
      <c r="B78" s="107" t="s">
        <v>87</v>
      </c>
      <c r="C78" s="110">
        <v>1000</v>
      </c>
      <c r="D78" s="110">
        <v>0</v>
      </c>
      <c r="E78" s="110">
        <v>1000</v>
      </c>
      <c r="F78" s="110">
        <v>0</v>
      </c>
      <c r="G78" s="110">
        <v>0</v>
      </c>
      <c r="H78" s="110">
        <v>0</v>
      </c>
      <c r="I78" s="110">
        <v>12000</v>
      </c>
      <c r="J78" s="110">
        <v>26000</v>
      </c>
      <c r="K78" s="110">
        <v>38000</v>
      </c>
      <c r="L78" s="110">
        <v>1730000</v>
      </c>
      <c r="M78" s="110">
        <v>1464000</v>
      </c>
      <c r="N78" s="110">
        <v>3194000</v>
      </c>
      <c r="O78" s="110">
        <v>1743000</v>
      </c>
      <c r="P78" s="110">
        <v>1490000</v>
      </c>
      <c r="Q78" s="110">
        <v>3233000</v>
      </c>
      <c r="R78" s="109">
        <v>0.0068846815834767644</v>
      </c>
      <c r="S78" s="109">
        <v>0.0174496644295302</v>
      </c>
      <c r="T78" s="109">
        <v>0.011753789050417568</v>
      </c>
    </row>
    <row r="79" spans="1:20" ht="15">
      <c r="A79" s="107" t="s">
        <v>80</v>
      </c>
      <c r="B79" s="107" t="s">
        <v>88</v>
      </c>
      <c r="C79" s="110">
        <v>0</v>
      </c>
      <c r="D79" s="110">
        <v>0</v>
      </c>
      <c r="E79" s="110">
        <v>0</v>
      </c>
      <c r="F79" s="110">
        <v>0</v>
      </c>
      <c r="G79" s="110">
        <v>0</v>
      </c>
      <c r="H79" s="110">
        <v>0</v>
      </c>
      <c r="I79" s="110">
        <v>1000</v>
      </c>
      <c r="J79" s="110">
        <v>0</v>
      </c>
      <c r="K79" s="110">
        <v>1000</v>
      </c>
      <c r="L79" s="110">
        <v>361000</v>
      </c>
      <c r="M79" s="110">
        <v>306000</v>
      </c>
      <c r="N79" s="110">
        <v>667000</v>
      </c>
      <c r="O79" s="110">
        <v>362000</v>
      </c>
      <c r="P79" s="110">
        <v>306000</v>
      </c>
      <c r="Q79" s="110">
        <v>668000</v>
      </c>
      <c r="R79" s="109">
        <v>0.0027624309392265192</v>
      </c>
      <c r="S79" s="109">
        <v>0</v>
      </c>
      <c r="T79" s="109">
        <v>0.0014970059880239522</v>
      </c>
    </row>
    <row r="80" spans="1:20" ht="15">
      <c r="A80" s="107" t="s">
        <v>80</v>
      </c>
      <c r="B80" s="107" t="s">
        <v>89</v>
      </c>
      <c r="C80" s="110">
        <v>3000</v>
      </c>
      <c r="D80" s="110">
        <v>0</v>
      </c>
      <c r="E80" s="110">
        <v>3000</v>
      </c>
      <c r="F80" s="110">
        <v>0</v>
      </c>
      <c r="G80" s="110">
        <v>0</v>
      </c>
      <c r="H80" s="110">
        <v>0</v>
      </c>
      <c r="I80" s="110">
        <v>2000</v>
      </c>
      <c r="J80" s="110">
        <v>0</v>
      </c>
      <c r="K80" s="110">
        <v>2000</v>
      </c>
      <c r="L80" s="110">
        <v>1126000</v>
      </c>
      <c r="M80" s="110">
        <v>402000</v>
      </c>
      <c r="N80" s="110">
        <v>1528000</v>
      </c>
      <c r="O80" s="110">
        <v>1131000</v>
      </c>
      <c r="P80" s="110">
        <v>402000</v>
      </c>
      <c r="Q80" s="110">
        <v>1533000</v>
      </c>
      <c r="R80" s="109">
        <v>0.0017683465959328027</v>
      </c>
      <c r="S80" s="109">
        <v>0</v>
      </c>
      <c r="T80" s="109">
        <v>0.001304631441617743</v>
      </c>
    </row>
    <row r="81" spans="1:20" ht="15">
      <c r="A81" s="107" t="s">
        <v>2</v>
      </c>
      <c r="B81" s="107" t="s">
        <v>2</v>
      </c>
      <c r="C81" s="110">
        <v>0</v>
      </c>
      <c r="D81" s="110">
        <v>0</v>
      </c>
      <c r="E81" s="110">
        <v>0</v>
      </c>
      <c r="F81" s="110">
        <v>0</v>
      </c>
      <c r="G81" s="110">
        <v>0</v>
      </c>
      <c r="H81" s="110">
        <v>0</v>
      </c>
      <c r="I81" s="110">
        <v>0</v>
      </c>
      <c r="J81" s="110">
        <v>0</v>
      </c>
      <c r="K81" s="110">
        <v>0</v>
      </c>
      <c r="L81" s="110">
        <v>132529000</v>
      </c>
      <c r="M81" s="110">
        <v>239981000</v>
      </c>
      <c r="N81" s="110">
        <v>372510000</v>
      </c>
      <c r="O81" s="110">
        <v>132529000</v>
      </c>
      <c r="P81" s="110">
        <v>239981000</v>
      </c>
      <c r="Q81" s="110">
        <v>372510000</v>
      </c>
      <c r="R81" s="109">
        <v>0</v>
      </c>
      <c r="S81" s="109">
        <v>0</v>
      </c>
      <c r="T81" s="109">
        <v>0</v>
      </c>
    </row>
    <row r="82" spans="1:20" ht="15">
      <c r="A82" s="107" t="s">
        <v>2</v>
      </c>
      <c r="B82" s="107" t="s">
        <v>81</v>
      </c>
      <c r="C82" s="110">
        <v>0</v>
      </c>
      <c r="D82" s="110">
        <v>0</v>
      </c>
      <c r="E82" s="110">
        <v>0</v>
      </c>
      <c r="F82" s="110">
        <v>0</v>
      </c>
      <c r="G82" s="110">
        <v>0</v>
      </c>
      <c r="H82" s="110">
        <v>0</v>
      </c>
      <c r="I82" s="110">
        <v>0</v>
      </c>
      <c r="J82" s="110">
        <v>0</v>
      </c>
      <c r="K82" s="110">
        <v>0</v>
      </c>
      <c r="L82" s="110">
        <v>898000</v>
      </c>
      <c r="M82" s="110">
        <v>5000</v>
      </c>
      <c r="N82" s="110">
        <v>903000</v>
      </c>
      <c r="O82" s="110">
        <v>898000</v>
      </c>
      <c r="P82" s="110">
        <v>5000</v>
      </c>
      <c r="Q82" s="110">
        <v>903000</v>
      </c>
      <c r="R82" s="109">
        <v>0</v>
      </c>
      <c r="S82" s="109">
        <v>0</v>
      </c>
      <c r="T82" s="109">
        <v>0</v>
      </c>
    </row>
    <row r="83" spans="1:20" ht="15">
      <c r="A83" s="107" t="s">
        <v>2</v>
      </c>
      <c r="B83" s="107" t="s">
        <v>82</v>
      </c>
      <c r="C83" s="110">
        <v>4000</v>
      </c>
      <c r="D83" s="110">
        <v>0</v>
      </c>
      <c r="E83" s="110">
        <v>4000</v>
      </c>
      <c r="F83" s="110">
        <v>0</v>
      </c>
      <c r="G83" s="110">
        <v>0</v>
      </c>
      <c r="H83" s="110">
        <v>0</v>
      </c>
      <c r="I83" s="110">
        <v>2000</v>
      </c>
      <c r="J83" s="110">
        <v>0</v>
      </c>
      <c r="K83" s="110">
        <v>2000</v>
      </c>
      <c r="L83" s="110">
        <v>14000</v>
      </c>
      <c r="M83" s="110">
        <v>0</v>
      </c>
      <c r="N83" s="110">
        <v>14000</v>
      </c>
      <c r="O83" s="110">
        <v>20000</v>
      </c>
      <c r="P83" s="110">
        <v>0</v>
      </c>
      <c r="Q83" s="110">
        <v>20000</v>
      </c>
      <c r="R83" s="109">
        <v>0.1</v>
      </c>
      <c r="S83" s="109" t="s">
        <v>83</v>
      </c>
      <c r="T83" s="109">
        <v>0.1</v>
      </c>
    </row>
    <row r="84" spans="1:20" ht="15">
      <c r="A84" s="107" t="s">
        <v>2</v>
      </c>
      <c r="B84" s="107" t="s">
        <v>84</v>
      </c>
      <c r="C84" s="110">
        <v>0</v>
      </c>
      <c r="D84" s="110">
        <v>0</v>
      </c>
      <c r="E84" s="110">
        <v>0</v>
      </c>
      <c r="F84" s="110">
        <v>0</v>
      </c>
      <c r="G84" s="110">
        <v>0</v>
      </c>
      <c r="H84" s="110">
        <v>0</v>
      </c>
      <c r="I84" s="110">
        <v>0</v>
      </c>
      <c r="J84" s="110">
        <v>0</v>
      </c>
      <c r="K84" s="110">
        <v>0</v>
      </c>
      <c r="L84" s="110">
        <v>1864000</v>
      </c>
      <c r="M84" s="110">
        <v>1727000</v>
      </c>
      <c r="N84" s="110">
        <v>3591000</v>
      </c>
      <c r="O84" s="110">
        <v>1864000</v>
      </c>
      <c r="P84" s="110">
        <v>1727000</v>
      </c>
      <c r="Q84" s="110">
        <v>3591000</v>
      </c>
      <c r="R84" s="109">
        <v>0</v>
      </c>
      <c r="S84" s="109">
        <v>0</v>
      </c>
      <c r="T84" s="109">
        <v>0</v>
      </c>
    </row>
    <row r="85" spans="1:20" ht="15">
      <c r="A85" s="107" t="s">
        <v>2</v>
      </c>
      <c r="B85" s="107" t="s">
        <v>85</v>
      </c>
      <c r="C85" s="110">
        <v>0</v>
      </c>
      <c r="D85" s="110">
        <v>0</v>
      </c>
      <c r="E85" s="110">
        <v>0</v>
      </c>
      <c r="F85" s="110">
        <v>0</v>
      </c>
      <c r="G85" s="110">
        <v>0</v>
      </c>
      <c r="H85" s="110">
        <v>0</v>
      </c>
      <c r="I85" s="110">
        <v>0</v>
      </c>
      <c r="J85" s="110">
        <v>0</v>
      </c>
      <c r="K85" s="110">
        <v>0</v>
      </c>
      <c r="L85" s="110">
        <v>6125000</v>
      </c>
      <c r="M85" s="110">
        <v>9627000</v>
      </c>
      <c r="N85" s="110">
        <v>15752000</v>
      </c>
      <c r="O85" s="110">
        <v>6125000</v>
      </c>
      <c r="P85" s="110">
        <v>9627000</v>
      </c>
      <c r="Q85" s="110">
        <v>15752000</v>
      </c>
      <c r="R85" s="109">
        <v>0</v>
      </c>
      <c r="S85" s="109">
        <v>0</v>
      </c>
      <c r="T85" s="109">
        <v>0</v>
      </c>
    </row>
    <row r="86" spans="1:20" ht="15">
      <c r="A86" s="107" t="s">
        <v>2</v>
      </c>
      <c r="B86" s="107" t="s">
        <v>86</v>
      </c>
      <c r="C86" s="110">
        <v>0</v>
      </c>
      <c r="D86" s="110">
        <v>0</v>
      </c>
      <c r="E86" s="110">
        <v>0</v>
      </c>
      <c r="F86" s="110">
        <v>0</v>
      </c>
      <c r="G86" s="110">
        <v>0</v>
      </c>
      <c r="H86" s="110">
        <v>0</v>
      </c>
      <c r="I86" s="110">
        <v>0</v>
      </c>
      <c r="J86" s="110">
        <v>0</v>
      </c>
      <c r="K86" s="110">
        <v>0</v>
      </c>
      <c r="L86" s="110">
        <v>813000</v>
      </c>
      <c r="M86" s="110">
        <v>713000</v>
      </c>
      <c r="N86" s="110">
        <v>1526000</v>
      </c>
      <c r="O86" s="110">
        <v>813000</v>
      </c>
      <c r="P86" s="110">
        <v>713000</v>
      </c>
      <c r="Q86" s="110">
        <v>1526000</v>
      </c>
      <c r="R86" s="109">
        <v>0</v>
      </c>
      <c r="S86" s="109">
        <v>0</v>
      </c>
      <c r="T86" s="109">
        <v>0</v>
      </c>
    </row>
    <row r="87" spans="1:20" ht="15">
      <c r="A87" s="107" t="s">
        <v>2</v>
      </c>
      <c r="B87" s="107" t="s">
        <v>87</v>
      </c>
      <c r="C87" s="110">
        <v>0</v>
      </c>
      <c r="D87" s="110">
        <v>2000</v>
      </c>
      <c r="E87" s="110">
        <v>2000</v>
      </c>
      <c r="F87" s="110">
        <v>7000</v>
      </c>
      <c r="G87" s="110">
        <v>0</v>
      </c>
      <c r="H87" s="110">
        <v>7000</v>
      </c>
      <c r="I87" s="110">
        <v>19000</v>
      </c>
      <c r="J87" s="110">
        <v>195000</v>
      </c>
      <c r="K87" s="110">
        <v>214000</v>
      </c>
      <c r="L87" s="110">
        <v>3711000</v>
      </c>
      <c r="M87" s="110">
        <v>2148000</v>
      </c>
      <c r="N87" s="110">
        <v>5859000</v>
      </c>
      <c r="O87" s="110">
        <v>3737000</v>
      </c>
      <c r="P87" s="110">
        <v>2345000</v>
      </c>
      <c r="Q87" s="110">
        <v>6082000</v>
      </c>
      <c r="R87" s="109">
        <v>0.005084292213005084</v>
      </c>
      <c r="S87" s="109">
        <v>0.08315565031982942</v>
      </c>
      <c r="T87" s="109">
        <v>0.03518579414666228</v>
      </c>
    </row>
    <row r="88" spans="1:20" ht="15">
      <c r="A88" s="107" t="s">
        <v>2</v>
      </c>
      <c r="B88" s="107" t="s">
        <v>88</v>
      </c>
      <c r="C88" s="110">
        <v>7000</v>
      </c>
      <c r="D88" s="110">
        <v>8000</v>
      </c>
      <c r="E88" s="110">
        <v>15000</v>
      </c>
      <c r="F88" s="110">
        <v>0</v>
      </c>
      <c r="G88" s="110">
        <v>0</v>
      </c>
      <c r="H88" s="110">
        <v>0</v>
      </c>
      <c r="I88" s="110">
        <v>19000</v>
      </c>
      <c r="J88" s="110">
        <v>5000</v>
      </c>
      <c r="K88" s="110">
        <v>24000</v>
      </c>
      <c r="L88" s="110">
        <v>213000</v>
      </c>
      <c r="M88" s="110">
        <v>132000</v>
      </c>
      <c r="N88" s="110">
        <v>345000</v>
      </c>
      <c r="O88" s="110">
        <v>239000</v>
      </c>
      <c r="P88" s="110">
        <v>145000</v>
      </c>
      <c r="Q88" s="110">
        <v>384000</v>
      </c>
      <c r="R88" s="109">
        <v>0.0794979079497908</v>
      </c>
      <c r="S88" s="109">
        <v>0.034482758620689655</v>
      </c>
      <c r="T88" s="109">
        <v>0.0625</v>
      </c>
    </row>
    <row r="89" spans="1:20" ht="15">
      <c r="A89" s="107" t="s">
        <v>2</v>
      </c>
      <c r="B89" s="107" t="s">
        <v>89</v>
      </c>
      <c r="C89" s="110">
        <v>45000</v>
      </c>
      <c r="D89" s="110">
        <v>17000</v>
      </c>
      <c r="E89" s="110">
        <v>62000</v>
      </c>
      <c r="F89" s="110">
        <v>0</v>
      </c>
      <c r="G89" s="110">
        <v>0</v>
      </c>
      <c r="H89" s="110">
        <v>0</v>
      </c>
      <c r="I89" s="110">
        <v>100000</v>
      </c>
      <c r="J89" s="110">
        <v>2000</v>
      </c>
      <c r="K89" s="110">
        <v>102000</v>
      </c>
      <c r="L89" s="110">
        <v>589000</v>
      </c>
      <c r="M89" s="110">
        <v>258000</v>
      </c>
      <c r="N89" s="110">
        <v>847000</v>
      </c>
      <c r="O89" s="110">
        <v>734000</v>
      </c>
      <c r="P89" s="110">
        <v>277000</v>
      </c>
      <c r="Q89" s="110">
        <v>1011000</v>
      </c>
      <c r="R89" s="109">
        <v>0.1362397820163488</v>
      </c>
      <c r="S89" s="109">
        <v>0.007220216606498195</v>
      </c>
      <c r="T89" s="109">
        <v>0.10089020771513353</v>
      </c>
    </row>
    <row r="90" spans="1:20" ht="15">
      <c r="A90" s="107" t="s">
        <v>81</v>
      </c>
      <c r="B90" s="107" t="s">
        <v>81</v>
      </c>
      <c r="C90" s="110">
        <v>0</v>
      </c>
      <c r="D90" s="110">
        <v>0</v>
      </c>
      <c r="E90" s="110">
        <v>0</v>
      </c>
      <c r="F90" s="110">
        <v>0</v>
      </c>
      <c r="G90" s="110">
        <v>0</v>
      </c>
      <c r="H90" s="110">
        <v>0</v>
      </c>
      <c r="I90" s="110">
        <v>0</v>
      </c>
      <c r="J90" s="110">
        <v>0</v>
      </c>
      <c r="K90" s="110">
        <v>0</v>
      </c>
      <c r="L90" s="110">
        <v>1175821000</v>
      </c>
      <c r="M90" s="110">
        <v>2129149000</v>
      </c>
      <c r="N90" s="110">
        <v>3304970000</v>
      </c>
      <c r="O90" s="110">
        <v>1175821000</v>
      </c>
      <c r="P90" s="110">
        <v>2129149000</v>
      </c>
      <c r="Q90" s="110">
        <v>3304970000</v>
      </c>
      <c r="R90" s="109">
        <v>0</v>
      </c>
      <c r="S90" s="109">
        <v>0</v>
      </c>
      <c r="T90" s="109">
        <v>0</v>
      </c>
    </row>
    <row r="91" spans="1:20" ht="15">
      <c r="A91" s="107" t="s">
        <v>81</v>
      </c>
      <c r="B91" s="107" t="s">
        <v>82</v>
      </c>
      <c r="C91" s="110">
        <v>849000</v>
      </c>
      <c r="D91" s="110">
        <v>921000</v>
      </c>
      <c r="E91" s="110">
        <v>1770000</v>
      </c>
      <c r="F91" s="110">
        <v>0</v>
      </c>
      <c r="G91" s="110">
        <v>0</v>
      </c>
      <c r="H91" s="110">
        <v>0</v>
      </c>
      <c r="I91" s="110">
        <v>0</v>
      </c>
      <c r="J91" s="110">
        <v>0</v>
      </c>
      <c r="K91" s="110">
        <v>0</v>
      </c>
      <c r="L91" s="110">
        <v>9000</v>
      </c>
      <c r="M91" s="110">
        <v>35000</v>
      </c>
      <c r="N91" s="110">
        <v>44000</v>
      </c>
      <c r="O91" s="110">
        <v>858000</v>
      </c>
      <c r="P91" s="110">
        <v>956000</v>
      </c>
      <c r="Q91" s="110">
        <v>1814000</v>
      </c>
      <c r="R91" s="109">
        <v>0</v>
      </c>
      <c r="S91" s="109">
        <v>0</v>
      </c>
      <c r="T91" s="109">
        <v>0</v>
      </c>
    </row>
    <row r="92" spans="1:20" ht="15">
      <c r="A92" s="107" t="s">
        <v>81</v>
      </c>
      <c r="B92" s="107" t="s">
        <v>84</v>
      </c>
      <c r="C92" s="110">
        <v>0</v>
      </c>
      <c r="D92" s="110">
        <v>0</v>
      </c>
      <c r="E92" s="110">
        <v>0</v>
      </c>
      <c r="F92" s="110">
        <v>4000</v>
      </c>
      <c r="G92" s="110">
        <v>0</v>
      </c>
      <c r="H92" s="110">
        <v>4000</v>
      </c>
      <c r="I92" s="110">
        <v>0</v>
      </c>
      <c r="J92" s="110">
        <v>0</v>
      </c>
      <c r="K92" s="110">
        <v>0</v>
      </c>
      <c r="L92" s="110">
        <v>11996000</v>
      </c>
      <c r="M92" s="110">
        <v>98000</v>
      </c>
      <c r="N92" s="110">
        <v>12094000</v>
      </c>
      <c r="O92" s="110">
        <v>12000000</v>
      </c>
      <c r="P92" s="110">
        <v>98000</v>
      </c>
      <c r="Q92" s="110">
        <v>12098000</v>
      </c>
      <c r="R92" s="109">
        <v>0</v>
      </c>
      <c r="S92" s="109">
        <v>0</v>
      </c>
      <c r="T92" s="109">
        <v>0</v>
      </c>
    </row>
    <row r="93" spans="1:20" ht="15">
      <c r="A93" s="107" t="s">
        <v>81</v>
      </c>
      <c r="B93" s="107" t="s">
        <v>85</v>
      </c>
      <c r="C93" s="110">
        <v>0</v>
      </c>
      <c r="D93" s="110">
        <v>0</v>
      </c>
      <c r="E93" s="110">
        <v>0</v>
      </c>
      <c r="F93" s="110">
        <v>2000</v>
      </c>
      <c r="G93" s="110">
        <v>0</v>
      </c>
      <c r="H93" s="110">
        <v>2000</v>
      </c>
      <c r="I93" s="110">
        <v>0</v>
      </c>
      <c r="J93" s="110">
        <v>0</v>
      </c>
      <c r="K93" s="110">
        <v>0</v>
      </c>
      <c r="L93" s="110">
        <v>2790000</v>
      </c>
      <c r="M93" s="110">
        <v>38000</v>
      </c>
      <c r="N93" s="110">
        <v>2828000</v>
      </c>
      <c r="O93" s="110">
        <v>2792000</v>
      </c>
      <c r="P93" s="110">
        <v>38000</v>
      </c>
      <c r="Q93" s="110">
        <v>2830000</v>
      </c>
      <c r="R93" s="109">
        <v>0</v>
      </c>
      <c r="S93" s="109">
        <v>0</v>
      </c>
      <c r="T93" s="109">
        <v>0</v>
      </c>
    </row>
    <row r="94" spans="1:20" ht="15">
      <c r="A94" s="107" t="s">
        <v>81</v>
      </c>
      <c r="B94" s="107" t="s">
        <v>86</v>
      </c>
      <c r="C94" s="110">
        <v>0</v>
      </c>
      <c r="D94" s="110">
        <v>0</v>
      </c>
      <c r="E94" s="110">
        <v>0</v>
      </c>
      <c r="F94" s="110">
        <v>0</v>
      </c>
      <c r="G94" s="110">
        <v>0</v>
      </c>
      <c r="H94" s="110">
        <v>0</v>
      </c>
      <c r="I94" s="110">
        <v>0</v>
      </c>
      <c r="J94" s="110">
        <v>0</v>
      </c>
      <c r="K94" s="110">
        <v>0</v>
      </c>
      <c r="L94" s="110">
        <v>3751000</v>
      </c>
      <c r="M94" s="110">
        <v>48000</v>
      </c>
      <c r="N94" s="110">
        <v>3799000</v>
      </c>
      <c r="O94" s="110">
        <v>3751000</v>
      </c>
      <c r="P94" s="110">
        <v>48000</v>
      </c>
      <c r="Q94" s="110">
        <v>3799000</v>
      </c>
      <c r="R94" s="109">
        <v>0</v>
      </c>
      <c r="S94" s="109">
        <v>0</v>
      </c>
      <c r="T94" s="109">
        <v>0</v>
      </c>
    </row>
    <row r="95" spans="1:20" ht="15">
      <c r="A95" s="107" t="s">
        <v>81</v>
      </c>
      <c r="B95" s="107" t="s">
        <v>87</v>
      </c>
      <c r="C95" s="110">
        <v>0</v>
      </c>
      <c r="D95" s="110">
        <v>0</v>
      </c>
      <c r="E95" s="110">
        <v>0</v>
      </c>
      <c r="F95" s="110">
        <v>3358000</v>
      </c>
      <c r="G95" s="110">
        <v>735000</v>
      </c>
      <c r="H95" s="110">
        <v>4093000</v>
      </c>
      <c r="I95" s="110">
        <v>2000</v>
      </c>
      <c r="J95" s="110">
        <v>5000</v>
      </c>
      <c r="K95" s="110">
        <v>7000</v>
      </c>
      <c r="L95" s="110">
        <v>36967000</v>
      </c>
      <c r="M95" s="110">
        <v>33127000</v>
      </c>
      <c r="N95" s="110">
        <v>70094000</v>
      </c>
      <c r="O95" s="110">
        <v>40327000</v>
      </c>
      <c r="P95" s="110">
        <v>33867000</v>
      </c>
      <c r="Q95" s="110">
        <v>74194000</v>
      </c>
      <c r="R95" s="109">
        <v>4.959456443573784E-05</v>
      </c>
      <c r="S95" s="109">
        <v>0.0001476363421619866</v>
      </c>
      <c r="T95" s="109">
        <v>9.434725179933687E-05</v>
      </c>
    </row>
    <row r="96" spans="1:20" ht="15">
      <c r="A96" s="107" t="s">
        <v>81</v>
      </c>
      <c r="B96" s="107" t="s">
        <v>88</v>
      </c>
      <c r="C96" s="110">
        <v>567000</v>
      </c>
      <c r="D96" s="110">
        <v>605000</v>
      </c>
      <c r="E96" s="110">
        <v>1172000</v>
      </c>
      <c r="F96" s="110">
        <v>0</v>
      </c>
      <c r="G96" s="110">
        <v>0</v>
      </c>
      <c r="H96" s="110">
        <v>0</v>
      </c>
      <c r="I96" s="110">
        <v>39000</v>
      </c>
      <c r="J96" s="110">
        <v>1000</v>
      </c>
      <c r="K96" s="110">
        <v>40000</v>
      </c>
      <c r="L96" s="110">
        <v>318000</v>
      </c>
      <c r="M96" s="110">
        <v>1171000</v>
      </c>
      <c r="N96" s="110">
        <v>1489000</v>
      </c>
      <c r="O96" s="110">
        <v>924000</v>
      </c>
      <c r="P96" s="110">
        <v>1777000</v>
      </c>
      <c r="Q96" s="110">
        <v>2701000</v>
      </c>
      <c r="R96" s="109">
        <v>0.04220779220779221</v>
      </c>
      <c r="S96" s="109">
        <v>0.0005627462014631402</v>
      </c>
      <c r="T96" s="109">
        <v>0.014809329877823029</v>
      </c>
    </row>
    <row r="97" spans="1:20" ht="15">
      <c r="A97" s="107" t="s">
        <v>81</v>
      </c>
      <c r="B97" s="107" t="s">
        <v>89</v>
      </c>
      <c r="C97" s="110">
        <v>541000</v>
      </c>
      <c r="D97" s="110">
        <v>837000</v>
      </c>
      <c r="E97" s="110">
        <v>1378000</v>
      </c>
      <c r="F97" s="110">
        <v>0</v>
      </c>
      <c r="G97" s="110">
        <v>0</v>
      </c>
      <c r="H97" s="110">
        <v>0</v>
      </c>
      <c r="I97" s="110">
        <v>356000</v>
      </c>
      <c r="J97" s="110">
        <v>2000</v>
      </c>
      <c r="K97" s="110">
        <v>358000</v>
      </c>
      <c r="L97" s="110">
        <v>1505000</v>
      </c>
      <c r="M97" s="110">
        <v>1674000</v>
      </c>
      <c r="N97" s="110">
        <v>3179000</v>
      </c>
      <c r="O97" s="110">
        <v>2402000</v>
      </c>
      <c r="P97" s="110">
        <v>2513000</v>
      </c>
      <c r="Q97" s="110">
        <v>4915000</v>
      </c>
      <c r="R97" s="109">
        <v>0.1482098251457119</v>
      </c>
      <c r="S97" s="109">
        <v>0.0007958615200955034</v>
      </c>
      <c r="T97" s="109">
        <v>0.0728382502543235</v>
      </c>
    </row>
    <row r="98" spans="1:20" ht="15">
      <c r="A98" s="107" t="s">
        <v>82</v>
      </c>
      <c r="B98" s="107" t="s">
        <v>82</v>
      </c>
      <c r="C98" s="110">
        <v>0</v>
      </c>
      <c r="D98" s="110">
        <v>0</v>
      </c>
      <c r="E98" s="110">
        <v>0</v>
      </c>
      <c r="F98" s="110">
        <v>0</v>
      </c>
      <c r="G98" s="110">
        <v>0</v>
      </c>
      <c r="H98" s="110">
        <v>0</v>
      </c>
      <c r="I98" s="110">
        <v>0</v>
      </c>
      <c r="J98" s="110">
        <v>0</v>
      </c>
      <c r="K98" s="110">
        <v>0</v>
      </c>
      <c r="L98" s="110">
        <v>2944905000</v>
      </c>
      <c r="M98" s="110">
        <v>5332563000</v>
      </c>
      <c r="N98" s="110">
        <v>8277468000</v>
      </c>
      <c r="O98" s="110">
        <v>2944905000</v>
      </c>
      <c r="P98" s="110">
        <v>5332563000</v>
      </c>
      <c r="Q98" s="110">
        <v>8277468000</v>
      </c>
      <c r="R98" s="109">
        <v>0</v>
      </c>
      <c r="S98" s="109">
        <v>0</v>
      </c>
      <c r="T98" s="109">
        <v>0</v>
      </c>
    </row>
    <row r="99" spans="1:20" ht="15">
      <c r="A99" s="107" t="s">
        <v>82</v>
      </c>
      <c r="B99" s="107" t="s">
        <v>84</v>
      </c>
      <c r="C99" s="110">
        <v>78000</v>
      </c>
      <c r="D99" s="110">
        <v>0</v>
      </c>
      <c r="E99" s="110">
        <v>78000</v>
      </c>
      <c r="F99" s="110">
        <v>0</v>
      </c>
      <c r="G99" s="110">
        <v>0</v>
      </c>
      <c r="H99" s="110">
        <v>0</v>
      </c>
      <c r="I99" s="110">
        <v>1000</v>
      </c>
      <c r="J99" s="110">
        <v>0</v>
      </c>
      <c r="K99" s="110">
        <v>1000</v>
      </c>
      <c r="L99" s="110">
        <v>4000</v>
      </c>
      <c r="M99" s="110">
        <v>0</v>
      </c>
      <c r="N99" s="110">
        <v>4000</v>
      </c>
      <c r="O99" s="110">
        <v>83000</v>
      </c>
      <c r="P99" s="110">
        <v>0</v>
      </c>
      <c r="Q99" s="110">
        <v>83000</v>
      </c>
      <c r="R99" s="109">
        <v>0.012048192771084338</v>
      </c>
      <c r="S99" s="109" t="s">
        <v>83</v>
      </c>
      <c r="T99" s="109">
        <v>0.012048192771084338</v>
      </c>
    </row>
    <row r="100" spans="1:20" ht="15">
      <c r="A100" s="107" t="s">
        <v>82</v>
      </c>
      <c r="B100" s="107" t="s">
        <v>85</v>
      </c>
      <c r="C100" s="110">
        <v>1000</v>
      </c>
      <c r="D100" s="110">
        <v>0</v>
      </c>
      <c r="E100" s="110">
        <v>1000</v>
      </c>
      <c r="F100" s="110">
        <v>0</v>
      </c>
      <c r="G100" s="110">
        <v>0</v>
      </c>
      <c r="H100" s="110">
        <v>0</v>
      </c>
      <c r="I100" s="110">
        <v>8000</v>
      </c>
      <c r="J100" s="110">
        <v>0</v>
      </c>
      <c r="K100" s="110">
        <v>8000</v>
      </c>
      <c r="L100" s="110">
        <v>21000</v>
      </c>
      <c r="M100" s="110">
        <v>0</v>
      </c>
      <c r="N100" s="110">
        <v>21000</v>
      </c>
      <c r="O100" s="110">
        <v>30000</v>
      </c>
      <c r="P100" s="110">
        <v>0</v>
      </c>
      <c r="Q100" s="110">
        <v>30000</v>
      </c>
      <c r="R100" s="109">
        <v>0.26666666666666666</v>
      </c>
      <c r="S100" s="109" t="s">
        <v>83</v>
      </c>
      <c r="T100" s="109">
        <v>0.26666666666666666</v>
      </c>
    </row>
    <row r="101" spans="1:20" ht="15">
      <c r="A101" s="107" t="s">
        <v>82</v>
      </c>
      <c r="B101" s="107" t="s">
        <v>86</v>
      </c>
      <c r="C101" s="110">
        <v>18000</v>
      </c>
      <c r="D101" s="110">
        <v>0</v>
      </c>
      <c r="E101" s="110">
        <v>18000</v>
      </c>
      <c r="F101" s="110">
        <v>0</v>
      </c>
      <c r="G101" s="110">
        <v>0</v>
      </c>
      <c r="H101" s="110">
        <v>0</v>
      </c>
      <c r="I101" s="110">
        <v>0</v>
      </c>
      <c r="J101" s="110">
        <v>0</v>
      </c>
      <c r="K101" s="110">
        <v>0</v>
      </c>
      <c r="L101" s="110">
        <v>16000</v>
      </c>
      <c r="M101" s="110">
        <v>0</v>
      </c>
      <c r="N101" s="110">
        <v>16000</v>
      </c>
      <c r="O101" s="110">
        <v>34000</v>
      </c>
      <c r="P101" s="110">
        <v>0</v>
      </c>
      <c r="Q101" s="110">
        <v>34000</v>
      </c>
      <c r="R101" s="109">
        <v>0</v>
      </c>
      <c r="S101" s="109" t="s">
        <v>83</v>
      </c>
      <c r="T101" s="109">
        <v>0</v>
      </c>
    </row>
    <row r="102" spans="1:20" ht="15">
      <c r="A102" s="107" t="s">
        <v>82</v>
      </c>
      <c r="B102" s="107" t="s">
        <v>87</v>
      </c>
      <c r="C102" s="110">
        <v>2865000</v>
      </c>
      <c r="D102" s="110">
        <v>4703000</v>
      </c>
      <c r="E102" s="110">
        <v>7568000</v>
      </c>
      <c r="F102" s="110">
        <v>0</v>
      </c>
      <c r="G102" s="110">
        <v>0</v>
      </c>
      <c r="H102" s="110">
        <v>0</v>
      </c>
      <c r="I102" s="110">
        <v>25000</v>
      </c>
      <c r="J102" s="110">
        <v>46000</v>
      </c>
      <c r="K102" s="110">
        <v>71000</v>
      </c>
      <c r="L102" s="110">
        <v>124000</v>
      </c>
      <c r="M102" s="110">
        <v>1025000</v>
      </c>
      <c r="N102" s="110">
        <v>1149000</v>
      </c>
      <c r="O102" s="110">
        <v>3014000</v>
      </c>
      <c r="P102" s="110">
        <v>5774000</v>
      </c>
      <c r="Q102" s="110">
        <v>8788000</v>
      </c>
      <c r="R102" s="109">
        <v>0.00829462508294625</v>
      </c>
      <c r="S102" s="109">
        <v>0.00796674748874264</v>
      </c>
      <c r="T102" s="109">
        <v>0.008079198907601275</v>
      </c>
    </row>
    <row r="103" spans="1:20" ht="15">
      <c r="A103" s="107" t="s">
        <v>82</v>
      </c>
      <c r="B103" s="107" t="s">
        <v>88</v>
      </c>
      <c r="C103" s="110">
        <v>11000</v>
      </c>
      <c r="D103" s="110">
        <v>6000</v>
      </c>
      <c r="E103" s="110">
        <v>17000</v>
      </c>
      <c r="F103" s="110">
        <v>1260000</v>
      </c>
      <c r="G103" s="110">
        <v>1587000</v>
      </c>
      <c r="H103" s="110">
        <v>2847000</v>
      </c>
      <c r="I103" s="110">
        <v>0</v>
      </c>
      <c r="J103" s="110">
        <v>0</v>
      </c>
      <c r="K103" s="110">
        <v>0</v>
      </c>
      <c r="L103" s="110">
        <v>9999000</v>
      </c>
      <c r="M103" s="110">
        <v>35380000</v>
      </c>
      <c r="N103" s="110">
        <v>45379000</v>
      </c>
      <c r="O103" s="110">
        <v>11270000</v>
      </c>
      <c r="P103" s="110">
        <v>36973000</v>
      </c>
      <c r="Q103" s="110">
        <v>48243000</v>
      </c>
      <c r="R103" s="109">
        <v>0</v>
      </c>
      <c r="S103" s="109">
        <v>0</v>
      </c>
      <c r="T103" s="109">
        <v>0</v>
      </c>
    </row>
    <row r="104" spans="1:20" ht="15">
      <c r="A104" s="107" t="s">
        <v>82</v>
      </c>
      <c r="B104" s="107" t="s">
        <v>89</v>
      </c>
      <c r="C104" s="110">
        <v>6000</v>
      </c>
      <c r="D104" s="110">
        <v>3000</v>
      </c>
      <c r="E104" s="110">
        <v>9000</v>
      </c>
      <c r="F104" s="110">
        <v>4676000</v>
      </c>
      <c r="G104" s="110">
        <v>1244000</v>
      </c>
      <c r="H104" s="110">
        <v>5920000</v>
      </c>
      <c r="I104" s="110">
        <v>0</v>
      </c>
      <c r="J104" s="110">
        <v>0</v>
      </c>
      <c r="K104" s="110">
        <v>0</v>
      </c>
      <c r="L104" s="110">
        <v>36868000</v>
      </c>
      <c r="M104" s="110">
        <v>48415000</v>
      </c>
      <c r="N104" s="110">
        <v>85283000</v>
      </c>
      <c r="O104" s="110">
        <v>41550000</v>
      </c>
      <c r="P104" s="110">
        <v>49662000</v>
      </c>
      <c r="Q104" s="110">
        <v>91212000</v>
      </c>
      <c r="R104" s="109">
        <v>0</v>
      </c>
      <c r="S104" s="109">
        <v>0</v>
      </c>
      <c r="T104" s="109">
        <v>0</v>
      </c>
    </row>
    <row r="105" spans="1:20" ht="15">
      <c r="A105" s="107" t="s">
        <v>84</v>
      </c>
      <c r="B105" s="107" t="s">
        <v>84</v>
      </c>
      <c r="C105" s="110">
        <v>0</v>
      </c>
      <c r="D105" s="110">
        <v>0</v>
      </c>
      <c r="E105" s="110">
        <v>0</v>
      </c>
      <c r="F105" s="110">
        <v>0</v>
      </c>
      <c r="G105" s="110">
        <v>0</v>
      </c>
      <c r="H105" s="110">
        <v>0</v>
      </c>
      <c r="I105" s="110">
        <v>0</v>
      </c>
      <c r="J105" s="110">
        <v>0</v>
      </c>
      <c r="K105" s="110">
        <v>0</v>
      </c>
      <c r="L105" s="110">
        <v>278502000</v>
      </c>
      <c r="M105" s="110">
        <v>504304000</v>
      </c>
      <c r="N105" s="110">
        <v>782806000</v>
      </c>
      <c r="O105" s="110">
        <v>278502000</v>
      </c>
      <c r="P105" s="110">
        <v>504304000</v>
      </c>
      <c r="Q105" s="110">
        <v>782806000</v>
      </c>
      <c r="R105" s="109">
        <v>0</v>
      </c>
      <c r="S105" s="109">
        <v>0</v>
      </c>
      <c r="T105" s="109">
        <v>0</v>
      </c>
    </row>
    <row r="106" spans="1:20" ht="15">
      <c r="A106" s="107" t="s">
        <v>84</v>
      </c>
      <c r="B106" s="107" t="s">
        <v>85</v>
      </c>
      <c r="C106" s="110">
        <v>0</v>
      </c>
      <c r="D106" s="110">
        <v>0</v>
      </c>
      <c r="E106" s="110">
        <v>0</v>
      </c>
      <c r="F106" s="110">
        <v>11000</v>
      </c>
      <c r="G106" s="110">
        <v>0</v>
      </c>
      <c r="H106" s="110">
        <v>11000</v>
      </c>
      <c r="I106" s="110">
        <v>0</v>
      </c>
      <c r="J106" s="110">
        <v>0</v>
      </c>
      <c r="K106" s="110">
        <v>0</v>
      </c>
      <c r="L106" s="110">
        <v>13400000</v>
      </c>
      <c r="M106" s="110">
        <v>30095000</v>
      </c>
      <c r="N106" s="110">
        <v>43495000</v>
      </c>
      <c r="O106" s="110">
        <v>13411000</v>
      </c>
      <c r="P106" s="110">
        <v>30095000</v>
      </c>
      <c r="Q106" s="110">
        <v>43506000</v>
      </c>
      <c r="R106" s="109">
        <v>0</v>
      </c>
      <c r="S106" s="109">
        <v>0</v>
      </c>
      <c r="T106" s="109">
        <v>0</v>
      </c>
    </row>
    <row r="107" spans="1:20" ht="15">
      <c r="A107" s="107" t="s">
        <v>84</v>
      </c>
      <c r="B107" s="107" t="s">
        <v>86</v>
      </c>
      <c r="C107" s="110">
        <v>0</v>
      </c>
      <c r="D107" s="110">
        <v>0</v>
      </c>
      <c r="E107" s="110">
        <v>0</v>
      </c>
      <c r="F107" s="110">
        <v>0</v>
      </c>
      <c r="G107" s="110">
        <v>0</v>
      </c>
      <c r="H107" s="110">
        <v>0</v>
      </c>
      <c r="I107" s="110">
        <v>0</v>
      </c>
      <c r="J107" s="110">
        <v>0</v>
      </c>
      <c r="K107" s="110">
        <v>0</v>
      </c>
      <c r="L107" s="110">
        <v>3526000</v>
      </c>
      <c r="M107" s="110">
        <v>4283000</v>
      </c>
      <c r="N107" s="110">
        <v>7809000</v>
      </c>
      <c r="O107" s="110">
        <v>3526000</v>
      </c>
      <c r="P107" s="110">
        <v>4283000</v>
      </c>
      <c r="Q107" s="110">
        <v>7809000</v>
      </c>
      <c r="R107" s="109">
        <v>0</v>
      </c>
      <c r="S107" s="109">
        <v>0</v>
      </c>
      <c r="T107" s="109">
        <v>0</v>
      </c>
    </row>
    <row r="108" spans="1:20" ht="15">
      <c r="A108" s="107" t="s">
        <v>84</v>
      </c>
      <c r="B108" s="107" t="s">
        <v>87</v>
      </c>
      <c r="C108" s="110">
        <v>0</v>
      </c>
      <c r="D108" s="110">
        <v>0</v>
      </c>
      <c r="E108" s="110">
        <v>0</v>
      </c>
      <c r="F108" s="110">
        <v>593000</v>
      </c>
      <c r="G108" s="110">
        <v>0</v>
      </c>
      <c r="H108" s="110">
        <v>593000</v>
      </c>
      <c r="I108" s="110">
        <v>3000</v>
      </c>
      <c r="J108" s="110">
        <v>1000</v>
      </c>
      <c r="K108" s="110">
        <v>4000</v>
      </c>
      <c r="L108" s="110">
        <v>28686000</v>
      </c>
      <c r="M108" s="110">
        <v>2171000</v>
      </c>
      <c r="N108" s="110">
        <v>30857000</v>
      </c>
      <c r="O108" s="110">
        <v>29282000</v>
      </c>
      <c r="P108" s="110">
        <v>2172000</v>
      </c>
      <c r="Q108" s="110">
        <v>31454000</v>
      </c>
      <c r="R108" s="109">
        <v>0.00010245201830476061</v>
      </c>
      <c r="S108" s="109">
        <v>0.00046040515653775324</v>
      </c>
      <c r="T108" s="109">
        <v>0.00012716983531506327</v>
      </c>
    </row>
    <row r="109" spans="1:20" ht="15">
      <c r="A109" s="107" t="s">
        <v>84</v>
      </c>
      <c r="B109" s="107" t="s">
        <v>88</v>
      </c>
      <c r="C109" s="110">
        <v>250000</v>
      </c>
      <c r="D109" s="110">
        <v>98000</v>
      </c>
      <c r="E109" s="110">
        <v>348000</v>
      </c>
      <c r="F109" s="110">
        <v>0</v>
      </c>
      <c r="G109" s="110">
        <v>0</v>
      </c>
      <c r="H109" s="110">
        <v>0</v>
      </c>
      <c r="I109" s="110">
        <v>70000</v>
      </c>
      <c r="J109" s="110">
        <v>14000</v>
      </c>
      <c r="K109" s="110">
        <v>84000</v>
      </c>
      <c r="L109" s="110">
        <v>438000</v>
      </c>
      <c r="M109" s="110">
        <v>251000</v>
      </c>
      <c r="N109" s="110">
        <v>689000</v>
      </c>
      <c r="O109" s="110">
        <v>758000</v>
      </c>
      <c r="P109" s="110">
        <v>363000</v>
      </c>
      <c r="Q109" s="110">
        <v>1121000</v>
      </c>
      <c r="R109" s="109">
        <v>0.09234828496042216</v>
      </c>
      <c r="S109" s="109">
        <v>0.03856749311294766</v>
      </c>
      <c r="T109" s="109">
        <v>0.07493309545049064</v>
      </c>
    </row>
    <row r="110" spans="1:20" ht="15">
      <c r="A110" s="107" t="s">
        <v>84</v>
      </c>
      <c r="B110" s="107" t="s">
        <v>89</v>
      </c>
      <c r="C110" s="110">
        <v>726000</v>
      </c>
      <c r="D110" s="110">
        <v>194000</v>
      </c>
      <c r="E110" s="110">
        <v>920000</v>
      </c>
      <c r="F110" s="110">
        <v>0</v>
      </c>
      <c r="G110" s="110">
        <v>0</v>
      </c>
      <c r="H110" s="110">
        <v>0</v>
      </c>
      <c r="I110" s="110">
        <v>746000</v>
      </c>
      <c r="J110" s="110">
        <v>9000</v>
      </c>
      <c r="K110" s="110">
        <v>755000</v>
      </c>
      <c r="L110" s="110">
        <v>1782000</v>
      </c>
      <c r="M110" s="110">
        <v>383000</v>
      </c>
      <c r="N110" s="110">
        <v>2165000</v>
      </c>
      <c r="O110" s="110">
        <v>3254000</v>
      </c>
      <c r="P110" s="110">
        <v>586000</v>
      </c>
      <c r="Q110" s="110">
        <v>3840000</v>
      </c>
      <c r="R110" s="109">
        <v>0.2292562999385372</v>
      </c>
      <c r="S110" s="109">
        <v>0.015358361774744027</v>
      </c>
      <c r="T110" s="109">
        <v>0.19661458333333334</v>
      </c>
    </row>
    <row r="111" spans="1:20" ht="15">
      <c r="A111" s="107" t="s">
        <v>85</v>
      </c>
      <c r="B111" s="107" t="s">
        <v>85</v>
      </c>
      <c r="C111" s="110">
        <v>0</v>
      </c>
      <c r="D111" s="110">
        <v>0</v>
      </c>
      <c r="E111" s="110">
        <v>0</v>
      </c>
      <c r="F111" s="110">
        <v>0</v>
      </c>
      <c r="G111" s="110">
        <v>0</v>
      </c>
      <c r="H111" s="110">
        <v>0</v>
      </c>
      <c r="I111" s="110">
        <v>0</v>
      </c>
      <c r="J111" s="110">
        <v>0</v>
      </c>
      <c r="K111" s="110">
        <v>0</v>
      </c>
      <c r="L111" s="110">
        <v>320213000</v>
      </c>
      <c r="M111" s="110">
        <v>579834000</v>
      </c>
      <c r="N111" s="110">
        <v>900047000</v>
      </c>
      <c r="O111" s="110">
        <v>320213000</v>
      </c>
      <c r="P111" s="110">
        <v>579834000</v>
      </c>
      <c r="Q111" s="110">
        <v>900047000</v>
      </c>
      <c r="R111" s="109">
        <v>0</v>
      </c>
      <c r="S111" s="109">
        <v>0</v>
      </c>
      <c r="T111" s="109">
        <v>0</v>
      </c>
    </row>
    <row r="112" spans="1:20" ht="15">
      <c r="A112" s="107" t="s">
        <v>85</v>
      </c>
      <c r="B112" s="107" t="s">
        <v>86</v>
      </c>
      <c r="C112" s="110">
        <v>0</v>
      </c>
      <c r="D112" s="110">
        <v>0</v>
      </c>
      <c r="E112" s="110">
        <v>0</v>
      </c>
      <c r="F112" s="110">
        <v>0</v>
      </c>
      <c r="G112" s="110">
        <v>0</v>
      </c>
      <c r="H112" s="110">
        <v>0</v>
      </c>
      <c r="I112" s="110">
        <v>0</v>
      </c>
      <c r="J112" s="110">
        <v>0</v>
      </c>
      <c r="K112" s="110">
        <v>0</v>
      </c>
      <c r="L112" s="110">
        <v>3179000</v>
      </c>
      <c r="M112" s="110">
        <v>4107000</v>
      </c>
      <c r="N112" s="110">
        <v>7286000</v>
      </c>
      <c r="O112" s="110">
        <v>3179000</v>
      </c>
      <c r="P112" s="110">
        <v>4107000</v>
      </c>
      <c r="Q112" s="110">
        <v>7286000</v>
      </c>
      <c r="R112" s="109">
        <v>0</v>
      </c>
      <c r="S112" s="109">
        <v>0</v>
      </c>
      <c r="T112" s="109">
        <v>0</v>
      </c>
    </row>
    <row r="113" spans="1:20" ht="15">
      <c r="A113" s="107" t="s">
        <v>85</v>
      </c>
      <c r="B113" s="107" t="s">
        <v>87</v>
      </c>
      <c r="C113" s="110">
        <v>0</v>
      </c>
      <c r="D113" s="110">
        <v>1000</v>
      </c>
      <c r="E113" s="110">
        <v>1000</v>
      </c>
      <c r="F113" s="110">
        <v>298000</v>
      </c>
      <c r="G113" s="110">
        <v>0</v>
      </c>
      <c r="H113" s="110">
        <v>298000</v>
      </c>
      <c r="I113" s="110">
        <v>5000</v>
      </c>
      <c r="J113" s="110">
        <v>8000</v>
      </c>
      <c r="K113" s="110">
        <v>13000</v>
      </c>
      <c r="L113" s="110">
        <v>13932000</v>
      </c>
      <c r="M113" s="110">
        <v>1481000</v>
      </c>
      <c r="N113" s="110">
        <v>15413000</v>
      </c>
      <c r="O113" s="110">
        <v>14235000</v>
      </c>
      <c r="P113" s="110">
        <v>1490000</v>
      </c>
      <c r="Q113" s="110">
        <v>15725000</v>
      </c>
      <c r="R113" s="109">
        <v>0.00035124692658939234</v>
      </c>
      <c r="S113" s="109">
        <v>0.005369127516778523</v>
      </c>
      <c r="T113" s="109">
        <v>0.0008267090620031796</v>
      </c>
    </row>
    <row r="114" spans="1:20" ht="15">
      <c r="A114" s="107" t="s">
        <v>85</v>
      </c>
      <c r="B114" s="107" t="s">
        <v>88</v>
      </c>
      <c r="C114" s="110">
        <v>20000</v>
      </c>
      <c r="D114" s="110">
        <v>31000</v>
      </c>
      <c r="E114" s="110">
        <v>51000</v>
      </c>
      <c r="F114" s="110">
        <v>0</v>
      </c>
      <c r="G114" s="110">
        <v>0</v>
      </c>
      <c r="H114" s="110">
        <v>0</v>
      </c>
      <c r="I114" s="110">
        <v>38000</v>
      </c>
      <c r="J114" s="110">
        <v>11000</v>
      </c>
      <c r="K114" s="110">
        <v>49000</v>
      </c>
      <c r="L114" s="110">
        <v>273000</v>
      </c>
      <c r="M114" s="110">
        <v>223000</v>
      </c>
      <c r="N114" s="110">
        <v>496000</v>
      </c>
      <c r="O114" s="110">
        <v>331000</v>
      </c>
      <c r="P114" s="110">
        <v>265000</v>
      </c>
      <c r="Q114" s="110">
        <v>596000</v>
      </c>
      <c r="R114" s="109">
        <v>0.1148036253776435</v>
      </c>
      <c r="S114" s="109">
        <v>0.04150943396226415</v>
      </c>
      <c r="T114" s="109">
        <v>0.08221476510067115</v>
      </c>
    </row>
    <row r="115" spans="1:20" ht="15">
      <c r="A115" s="107" t="s">
        <v>85</v>
      </c>
      <c r="B115" s="107" t="s">
        <v>89</v>
      </c>
      <c r="C115" s="110">
        <v>20000</v>
      </c>
      <c r="D115" s="110">
        <v>25000</v>
      </c>
      <c r="E115" s="110">
        <v>45000</v>
      </c>
      <c r="F115" s="110">
        <v>0</v>
      </c>
      <c r="G115" s="110">
        <v>0</v>
      </c>
      <c r="H115" s="110">
        <v>0</v>
      </c>
      <c r="I115" s="110">
        <v>431000</v>
      </c>
      <c r="J115" s="110">
        <v>9000</v>
      </c>
      <c r="K115" s="110">
        <v>440000</v>
      </c>
      <c r="L115" s="110">
        <v>1326000</v>
      </c>
      <c r="M115" s="110">
        <v>332000</v>
      </c>
      <c r="N115" s="110">
        <v>1658000</v>
      </c>
      <c r="O115" s="110">
        <v>1777000</v>
      </c>
      <c r="P115" s="110">
        <v>366000</v>
      </c>
      <c r="Q115" s="110">
        <v>2143000</v>
      </c>
      <c r="R115" s="109">
        <v>0.2425436128306134</v>
      </c>
      <c r="S115" s="109">
        <v>0.02459016393442623</v>
      </c>
      <c r="T115" s="109">
        <v>0.2053196453569762</v>
      </c>
    </row>
    <row r="116" spans="1:20" ht="15">
      <c r="A116" s="107" t="s">
        <v>86</v>
      </c>
      <c r="B116" s="107" t="s">
        <v>86</v>
      </c>
      <c r="C116" s="110">
        <v>0</v>
      </c>
      <c r="D116" s="110">
        <v>0</v>
      </c>
      <c r="E116" s="110">
        <v>0</v>
      </c>
      <c r="F116" s="110">
        <v>0</v>
      </c>
      <c r="G116" s="110">
        <v>0</v>
      </c>
      <c r="H116" s="110">
        <v>0</v>
      </c>
      <c r="I116" s="110">
        <v>0</v>
      </c>
      <c r="J116" s="110">
        <v>0</v>
      </c>
      <c r="K116" s="110">
        <v>0</v>
      </c>
      <c r="L116" s="110">
        <v>68573000</v>
      </c>
      <c r="M116" s="110">
        <v>124171000</v>
      </c>
      <c r="N116" s="110">
        <v>192744000</v>
      </c>
      <c r="O116" s="110">
        <v>68573000</v>
      </c>
      <c r="P116" s="110">
        <v>124171000</v>
      </c>
      <c r="Q116" s="110">
        <v>192744000</v>
      </c>
      <c r="R116" s="109">
        <v>0</v>
      </c>
      <c r="S116" s="109">
        <v>0</v>
      </c>
      <c r="T116" s="109">
        <v>0</v>
      </c>
    </row>
    <row r="117" spans="1:20" ht="15">
      <c r="A117" s="107" t="s">
        <v>86</v>
      </c>
      <c r="B117" s="107" t="s">
        <v>87</v>
      </c>
      <c r="C117" s="110">
        <v>1000</v>
      </c>
      <c r="D117" s="110">
        <v>3000</v>
      </c>
      <c r="E117" s="110">
        <v>4000</v>
      </c>
      <c r="F117" s="110">
        <v>13000</v>
      </c>
      <c r="G117" s="110">
        <v>1000</v>
      </c>
      <c r="H117" s="110">
        <v>14000</v>
      </c>
      <c r="I117" s="110">
        <v>6000</v>
      </c>
      <c r="J117" s="110">
        <v>37000</v>
      </c>
      <c r="K117" s="110">
        <v>43000</v>
      </c>
      <c r="L117" s="110">
        <v>1784000</v>
      </c>
      <c r="M117" s="110">
        <v>2150000</v>
      </c>
      <c r="N117" s="110">
        <v>3934000</v>
      </c>
      <c r="O117" s="110">
        <v>1804000</v>
      </c>
      <c r="P117" s="110">
        <v>2191000</v>
      </c>
      <c r="Q117" s="110">
        <v>3995000</v>
      </c>
      <c r="R117" s="109">
        <v>0.0033259423503325942</v>
      </c>
      <c r="S117" s="109">
        <v>0.016887266088544045</v>
      </c>
      <c r="T117" s="109">
        <v>0.010763454317897372</v>
      </c>
    </row>
    <row r="118" spans="1:20" ht="15">
      <c r="A118" s="107" t="s">
        <v>86</v>
      </c>
      <c r="B118" s="107" t="s">
        <v>88</v>
      </c>
      <c r="C118" s="110">
        <v>87000</v>
      </c>
      <c r="D118" s="110">
        <v>29000</v>
      </c>
      <c r="E118" s="110">
        <v>116000</v>
      </c>
      <c r="F118" s="110">
        <v>0</v>
      </c>
      <c r="G118" s="110">
        <v>0</v>
      </c>
      <c r="H118" s="110">
        <v>0</v>
      </c>
      <c r="I118" s="110">
        <v>3000</v>
      </c>
      <c r="J118" s="110">
        <v>1000</v>
      </c>
      <c r="K118" s="110">
        <v>4000</v>
      </c>
      <c r="L118" s="110">
        <v>298000</v>
      </c>
      <c r="M118" s="110">
        <v>191000</v>
      </c>
      <c r="N118" s="110">
        <v>489000</v>
      </c>
      <c r="O118" s="110">
        <v>388000</v>
      </c>
      <c r="P118" s="110">
        <v>221000</v>
      </c>
      <c r="Q118" s="110">
        <v>609000</v>
      </c>
      <c r="R118" s="109">
        <v>0.007731958762886598</v>
      </c>
      <c r="S118" s="109">
        <v>0.004524886877828055</v>
      </c>
      <c r="T118" s="109">
        <v>0.006568144499178982</v>
      </c>
    </row>
    <row r="119" spans="1:20" ht="15">
      <c r="A119" s="107" t="s">
        <v>86</v>
      </c>
      <c r="B119" s="107" t="s">
        <v>89</v>
      </c>
      <c r="C119" s="110">
        <v>100000</v>
      </c>
      <c r="D119" s="110">
        <v>74000</v>
      </c>
      <c r="E119" s="110">
        <v>174000</v>
      </c>
      <c r="F119" s="110">
        <v>0</v>
      </c>
      <c r="G119" s="110">
        <v>0</v>
      </c>
      <c r="H119" s="110">
        <v>0</v>
      </c>
      <c r="I119" s="110">
        <v>19000</v>
      </c>
      <c r="J119" s="110">
        <v>1000</v>
      </c>
      <c r="K119" s="110">
        <v>20000</v>
      </c>
      <c r="L119" s="110">
        <v>980000</v>
      </c>
      <c r="M119" s="110">
        <v>330000</v>
      </c>
      <c r="N119" s="110">
        <v>1310000</v>
      </c>
      <c r="O119" s="110">
        <v>1099000</v>
      </c>
      <c r="P119" s="110">
        <v>405000</v>
      </c>
      <c r="Q119" s="110">
        <v>1504000</v>
      </c>
      <c r="R119" s="109">
        <v>0.017288444040036398</v>
      </c>
      <c r="S119" s="109">
        <v>0.0024691358024691358</v>
      </c>
      <c r="T119" s="109">
        <v>0.013297872340425532</v>
      </c>
    </row>
    <row r="120" spans="1:20" ht="15">
      <c r="A120" s="107" t="s">
        <v>87</v>
      </c>
      <c r="B120" s="107" t="s">
        <v>87</v>
      </c>
      <c r="C120" s="110">
        <v>0</v>
      </c>
      <c r="D120" s="110">
        <v>0</v>
      </c>
      <c r="E120" s="110">
        <v>0</v>
      </c>
      <c r="F120" s="110">
        <v>101077000</v>
      </c>
      <c r="G120" s="110">
        <v>62816000</v>
      </c>
      <c r="H120" s="110">
        <v>163893000</v>
      </c>
      <c r="I120" s="110">
        <v>26000</v>
      </c>
      <c r="J120" s="110">
        <v>7000</v>
      </c>
      <c r="K120" s="110">
        <v>33000</v>
      </c>
      <c r="L120" s="110">
        <v>2151548000</v>
      </c>
      <c r="M120" s="110">
        <v>5448390000</v>
      </c>
      <c r="N120" s="110">
        <v>7599938000</v>
      </c>
      <c r="O120" s="110">
        <v>2252651000</v>
      </c>
      <c r="P120" s="110">
        <v>5511213000</v>
      </c>
      <c r="Q120" s="110">
        <v>7763864000</v>
      </c>
      <c r="R120" s="109">
        <v>1.1541956565841756E-05</v>
      </c>
      <c r="S120" s="109">
        <v>1.2701378081377003E-06</v>
      </c>
      <c r="T120" s="109">
        <v>4.25046085299794E-06</v>
      </c>
    </row>
    <row r="121" spans="1:20" ht="15">
      <c r="A121" s="107" t="s">
        <v>87</v>
      </c>
      <c r="B121" s="107" t="s">
        <v>88</v>
      </c>
      <c r="C121" s="110">
        <v>1103000</v>
      </c>
      <c r="D121" s="110">
        <v>2579000</v>
      </c>
      <c r="E121" s="110">
        <v>3682000</v>
      </c>
      <c r="F121" s="110">
        <v>0</v>
      </c>
      <c r="G121" s="110">
        <v>0</v>
      </c>
      <c r="H121" s="110">
        <v>0</v>
      </c>
      <c r="I121" s="110">
        <v>501000</v>
      </c>
      <c r="J121" s="110">
        <v>804000</v>
      </c>
      <c r="K121" s="110">
        <v>1305000</v>
      </c>
      <c r="L121" s="110">
        <v>1341000</v>
      </c>
      <c r="M121" s="110">
        <v>2166000</v>
      </c>
      <c r="N121" s="110">
        <v>3507000</v>
      </c>
      <c r="O121" s="110">
        <v>2945000</v>
      </c>
      <c r="P121" s="110">
        <v>5549000</v>
      </c>
      <c r="Q121" s="110">
        <v>8494000</v>
      </c>
      <c r="R121" s="109">
        <v>0.1701188455008489</v>
      </c>
      <c r="S121" s="109">
        <v>0.1448909713461885</v>
      </c>
      <c r="T121" s="109">
        <v>0.1536378620202496</v>
      </c>
    </row>
    <row r="122" spans="1:20" ht="15">
      <c r="A122" s="107" t="s">
        <v>87</v>
      </c>
      <c r="B122" s="107" t="s">
        <v>89</v>
      </c>
      <c r="C122" s="110">
        <v>3011000</v>
      </c>
      <c r="D122" s="110">
        <v>3565000</v>
      </c>
      <c r="E122" s="110">
        <v>6576000</v>
      </c>
      <c r="F122" s="110">
        <v>0</v>
      </c>
      <c r="G122" s="110">
        <v>0</v>
      </c>
      <c r="H122" s="110">
        <v>0</v>
      </c>
      <c r="I122" s="110">
        <v>1153000</v>
      </c>
      <c r="J122" s="110">
        <v>741000</v>
      </c>
      <c r="K122" s="110">
        <v>1894000</v>
      </c>
      <c r="L122" s="110">
        <v>2136000</v>
      </c>
      <c r="M122" s="110">
        <v>3273000</v>
      </c>
      <c r="N122" s="110">
        <v>5409000</v>
      </c>
      <c r="O122" s="110">
        <v>6300000</v>
      </c>
      <c r="P122" s="110">
        <v>7579000</v>
      </c>
      <c r="Q122" s="110">
        <v>13879000</v>
      </c>
      <c r="R122" s="109">
        <v>0.18301587301587302</v>
      </c>
      <c r="S122" s="109">
        <v>0.09777015437392796</v>
      </c>
      <c r="T122" s="109">
        <v>0.1364651631961957</v>
      </c>
    </row>
    <row r="123" spans="1:20" ht="15">
      <c r="A123" s="107" t="s">
        <v>88</v>
      </c>
      <c r="B123" s="107" t="s">
        <v>88</v>
      </c>
      <c r="C123" s="110">
        <v>0</v>
      </c>
      <c r="D123" s="110">
        <v>0</v>
      </c>
      <c r="E123" s="110">
        <v>0</v>
      </c>
      <c r="F123" s="110">
        <v>3048000</v>
      </c>
      <c r="G123" s="110">
        <v>63000</v>
      </c>
      <c r="H123" s="110">
        <v>3111000</v>
      </c>
      <c r="I123" s="110">
        <v>0</v>
      </c>
      <c r="J123" s="110">
        <v>0</v>
      </c>
      <c r="K123" s="110">
        <v>0</v>
      </c>
      <c r="L123" s="110">
        <v>2387342000</v>
      </c>
      <c r="M123" s="110">
        <v>6045493000</v>
      </c>
      <c r="N123" s="110">
        <v>8432835000</v>
      </c>
      <c r="O123" s="110">
        <v>2390390000</v>
      </c>
      <c r="P123" s="110">
        <v>6045556000</v>
      </c>
      <c r="Q123" s="110">
        <v>8435946000</v>
      </c>
      <c r="R123" s="109">
        <v>0</v>
      </c>
      <c r="S123" s="109">
        <v>0</v>
      </c>
      <c r="T123" s="109">
        <v>0</v>
      </c>
    </row>
    <row r="124" spans="1:20" ht="15">
      <c r="A124" s="107" t="s">
        <v>88</v>
      </c>
      <c r="B124" s="107" t="s">
        <v>89</v>
      </c>
      <c r="C124" s="110">
        <v>0</v>
      </c>
      <c r="D124" s="110">
        <v>0</v>
      </c>
      <c r="E124" s="110">
        <v>0</v>
      </c>
      <c r="F124" s="110">
        <v>2467000</v>
      </c>
      <c r="G124" s="110">
        <v>120000</v>
      </c>
      <c r="H124" s="110">
        <v>2587000</v>
      </c>
      <c r="I124" s="110">
        <v>0</v>
      </c>
      <c r="J124" s="110">
        <v>0</v>
      </c>
      <c r="K124" s="110">
        <v>0</v>
      </c>
      <c r="L124" s="110">
        <v>809175000</v>
      </c>
      <c r="M124" s="110">
        <v>2049082000</v>
      </c>
      <c r="N124" s="110">
        <v>2858257000</v>
      </c>
      <c r="O124" s="110">
        <v>811642000</v>
      </c>
      <c r="P124" s="110">
        <v>2049202000</v>
      </c>
      <c r="Q124" s="110">
        <v>2860844000</v>
      </c>
      <c r="R124" s="109">
        <v>0</v>
      </c>
      <c r="S124" s="109">
        <v>0</v>
      </c>
      <c r="T124" s="109">
        <v>0</v>
      </c>
    </row>
    <row r="125" spans="1:20" ht="15.75" thickBot="1">
      <c r="A125" s="111" t="s">
        <v>89</v>
      </c>
      <c r="B125" s="111" t="s">
        <v>89</v>
      </c>
      <c r="C125" s="112">
        <v>0</v>
      </c>
      <c r="D125" s="112">
        <v>0</v>
      </c>
      <c r="E125" s="112">
        <v>0</v>
      </c>
      <c r="F125" s="112">
        <v>1033000</v>
      </c>
      <c r="G125" s="112">
        <v>17000</v>
      </c>
      <c r="H125" s="112">
        <v>1050000</v>
      </c>
      <c r="I125" s="112">
        <v>0</v>
      </c>
      <c r="J125" s="112">
        <v>0</v>
      </c>
      <c r="K125" s="112">
        <v>0</v>
      </c>
      <c r="L125" s="112">
        <v>2962846000</v>
      </c>
      <c r="M125" s="112">
        <v>7502849000</v>
      </c>
      <c r="N125" s="112">
        <v>10465695000</v>
      </c>
      <c r="O125" s="112">
        <v>2963879000</v>
      </c>
      <c r="P125" s="112">
        <v>7502866000</v>
      </c>
      <c r="Q125" s="112">
        <v>10466745000</v>
      </c>
      <c r="R125" s="109">
        <v>0</v>
      </c>
      <c r="S125" s="109">
        <v>0</v>
      </c>
      <c r="T125" s="109">
        <v>0</v>
      </c>
    </row>
    <row r="126" spans="1:20" ht="15">
      <c r="A126" s="114"/>
      <c r="B126" s="114" t="s">
        <v>90</v>
      </c>
      <c r="C126" s="115">
        <v>13898000</v>
      </c>
      <c r="D126" s="115">
        <v>14938000</v>
      </c>
      <c r="E126" s="115">
        <v>28836000</v>
      </c>
      <c r="F126" s="115">
        <v>11043000</v>
      </c>
      <c r="G126" s="115">
        <v>3656000</v>
      </c>
      <c r="H126" s="115">
        <v>14699000</v>
      </c>
      <c r="I126" s="115">
        <v>6715000</v>
      </c>
      <c r="J126" s="115">
        <v>4738000</v>
      </c>
      <c r="K126" s="115">
        <v>11453000</v>
      </c>
      <c r="L126" s="115">
        <v>452168000</v>
      </c>
      <c r="M126" s="115">
        <v>404054000</v>
      </c>
      <c r="N126" s="115">
        <v>856222000</v>
      </c>
      <c r="O126" s="115">
        <v>483824000</v>
      </c>
      <c r="P126" s="115">
        <v>427386000</v>
      </c>
      <c r="Q126" s="115">
        <v>911210000</v>
      </c>
      <c r="R126" s="116"/>
      <c r="S126" s="116"/>
      <c r="T126" s="116"/>
    </row>
    <row r="127" spans="1:20" ht="15">
      <c r="A127" s="114"/>
      <c r="B127" s="114" t="s">
        <v>91</v>
      </c>
      <c r="C127" s="110">
        <v>0</v>
      </c>
      <c r="D127" s="110">
        <v>0</v>
      </c>
      <c r="E127" s="110">
        <v>0</v>
      </c>
      <c r="F127" s="110">
        <v>107625000</v>
      </c>
      <c r="G127" s="110">
        <v>63016000</v>
      </c>
      <c r="H127" s="110">
        <v>170641000</v>
      </c>
      <c r="I127" s="110">
        <v>26000</v>
      </c>
      <c r="J127" s="110">
        <v>7000</v>
      </c>
      <c r="K127" s="110">
        <v>33000</v>
      </c>
      <c r="L127" s="110">
        <v>15920789000</v>
      </c>
      <c r="M127" s="110">
        <v>34825601000</v>
      </c>
      <c r="N127" s="110">
        <v>50746390000</v>
      </c>
      <c r="O127" s="110">
        <v>16028440000</v>
      </c>
      <c r="P127" s="110">
        <v>34888624000</v>
      </c>
      <c r="Q127" s="110">
        <v>50917064000</v>
      </c>
      <c r="R127" s="117"/>
      <c r="S127" s="117"/>
      <c r="T127" s="117"/>
    </row>
    <row r="128" spans="1:20" ht="15">
      <c r="A128" s="118"/>
      <c r="B128" s="118" t="s">
        <v>92</v>
      </c>
      <c r="C128" s="119">
        <v>13898000</v>
      </c>
      <c r="D128" s="119">
        <v>14938000</v>
      </c>
      <c r="E128" s="119">
        <v>28836000</v>
      </c>
      <c r="F128" s="119">
        <v>118668000</v>
      </c>
      <c r="G128" s="119">
        <v>66672000</v>
      </c>
      <c r="H128" s="119">
        <v>185340000</v>
      </c>
      <c r="I128" s="119">
        <v>6741000</v>
      </c>
      <c r="J128" s="119">
        <v>4745000</v>
      </c>
      <c r="K128" s="119">
        <v>11486000</v>
      </c>
      <c r="L128" s="119">
        <v>16372957000</v>
      </c>
      <c r="M128" s="119">
        <v>35229655000</v>
      </c>
      <c r="N128" s="119">
        <v>51602612000</v>
      </c>
      <c r="O128" s="119">
        <v>16512264000</v>
      </c>
      <c r="P128" s="119">
        <v>35316010000</v>
      </c>
      <c r="Q128" s="119">
        <v>51828274000</v>
      </c>
      <c r="R128" s="120"/>
      <c r="S128" s="120"/>
      <c r="T128" s="120"/>
    </row>
    <row r="129" spans="1:20" ht="15.75" thickBot="1">
      <c r="A129" s="107"/>
      <c r="B129" s="107"/>
      <c r="C129" s="121"/>
      <c r="D129" s="121"/>
      <c r="E129" s="121"/>
      <c r="F129" s="121"/>
      <c r="G129" s="121"/>
      <c r="H129" s="121"/>
      <c r="I129" s="121"/>
      <c r="J129" s="121"/>
      <c r="K129" s="121"/>
      <c r="L129" s="121"/>
      <c r="M129" s="121"/>
      <c r="N129" s="121"/>
      <c r="O129" s="121"/>
      <c r="P129" s="121"/>
      <c r="Q129" s="121"/>
      <c r="R129" s="109"/>
      <c r="S129" s="109"/>
      <c r="T129" s="109"/>
    </row>
    <row r="130" spans="3:20" ht="15.75" thickTop="1">
      <c r="C130" s="101" t="s">
        <v>62</v>
      </c>
      <c r="D130" s="102"/>
      <c r="E130" s="102"/>
      <c r="F130" s="102"/>
      <c r="G130" s="102"/>
      <c r="H130" s="102"/>
      <c r="I130" s="102"/>
      <c r="J130" s="102"/>
      <c r="K130" s="103"/>
      <c r="L130" s="101" t="s">
        <v>62</v>
      </c>
      <c r="M130" s="102"/>
      <c r="N130" s="102"/>
      <c r="O130" s="102"/>
      <c r="P130" s="102"/>
      <c r="Q130" s="102"/>
      <c r="R130" s="102"/>
      <c r="S130" s="102"/>
      <c r="T130" s="103"/>
    </row>
    <row r="131" spans="3:20" ht="52.5" customHeight="1" thickBot="1">
      <c r="C131" s="203" t="s">
        <v>63</v>
      </c>
      <c r="D131" s="204"/>
      <c r="E131" s="204"/>
      <c r="F131" s="204"/>
      <c r="G131" s="204"/>
      <c r="H131" s="204"/>
      <c r="I131" s="204"/>
      <c r="J131" s="204"/>
      <c r="K131" s="219"/>
      <c r="L131" s="203" t="s">
        <v>63</v>
      </c>
      <c r="M131" s="204"/>
      <c r="N131" s="204"/>
      <c r="O131" s="204"/>
      <c r="P131" s="204"/>
      <c r="Q131" s="204"/>
      <c r="R131" s="204"/>
      <c r="S131" s="204"/>
      <c r="T131" s="219"/>
    </row>
    <row r="132" ht="15.75" thickTop="1"/>
  </sheetData>
  <sheetProtection/>
  <mergeCells count="8">
    <mergeCell ref="C131:K131"/>
    <mergeCell ref="L131:T131"/>
    <mergeCell ref="O4:Q4"/>
    <mergeCell ref="R4:T4"/>
    <mergeCell ref="C4:E4"/>
    <mergeCell ref="F4:H4"/>
    <mergeCell ref="I4:K4"/>
    <mergeCell ref="L4:N4"/>
  </mergeCells>
  <printOptions/>
  <pageMargins left="0.7" right="0.7" top="0.5" bottom="0.25" header="0.3" footer="0.3"/>
  <pageSetup fitToHeight="3" fitToWidth="2" horizontalDpi="600" verticalDpi="600" orientation="landscape" scale="73" r:id="rId1"/>
  <colBreaks count="1" manualBreakCount="1">
    <brk id="11" max="130" man="1"/>
  </colBreaks>
</worksheet>
</file>

<file path=xl/worksheets/sheet5.xml><?xml version="1.0" encoding="utf-8"?>
<worksheet xmlns="http://schemas.openxmlformats.org/spreadsheetml/2006/main" xmlns:r="http://schemas.openxmlformats.org/officeDocument/2006/relationships">
  <sheetPr>
    <pageSetUpPr fitToPage="1"/>
  </sheetPr>
  <dimension ref="A1:M60"/>
  <sheetViews>
    <sheetView zoomScalePageLayoutView="0" workbookViewId="0" topLeftCell="A1">
      <selection activeCell="B3" sqref="B3"/>
    </sheetView>
  </sheetViews>
  <sheetFormatPr defaultColWidth="9.140625" defaultRowHeight="15"/>
  <cols>
    <col min="1" max="1" width="7.8515625" style="0" customWidth="1"/>
    <col min="2" max="2" width="12.28125" style="0" customWidth="1"/>
    <col min="3" max="4" width="11.7109375" style="0" customWidth="1"/>
    <col min="5" max="5" width="12.00390625" style="0" customWidth="1"/>
    <col min="6" max="6" width="7.140625" style="0" customWidth="1"/>
    <col min="7" max="7" width="7.421875" style="0" customWidth="1"/>
    <col min="8" max="8" width="6.8515625" style="0" customWidth="1"/>
    <col min="9" max="9" width="8.57421875" style="0" customWidth="1"/>
    <col min="10" max="12" width="7.7109375" style="0" customWidth="1"/>
    <col min="13" max="13" width="8.8515625" style="0" customWidth="1"/>
  </cols>
  <sheetData>
    <row r="1" ht="20.25" customHeight="1">
      <c r="A1" s="172" t="s">
        <v>109</v>
      </c>
    </row>
    <row r="2" spans="1:13" ht="16.5" thickBot="1">
      <c r="A2" s="21" t="s">
        <v>93</v>
      </c>
      <c r="J2" s="113"/>
      <c r="K2" s="113"/>
      <c r="L2" s="21" t="s">
        <v>94</v>
      </c>
      <c r="M2" s="113"/>
    </row>
    <row r="3" ht="16.5" hidden="1" thickBot="1">
      <c r="A3" s="21"/>
    </row>
    <row r="4" spans="1:13" ht="24.75" customHeight="1">
      <c r="A4" s="104"/>
      <c r="B4" s="122"/>
      <c r="C4" s="225" t="s">
        <v>95</v>
      </c>
      <c r="D4" s="225"/>
      <c r="E4" s="225"/>
      <c r="F4" s="226" t="s">
        <v>96</v>
      </c>
      <c r="G4" s="225"/>
      <c r="H4" s="225"/>
      <c r="I4" s="227"/>
      <c r="J4" s="226" t="s">
        <v>97</v>
      </c>
      <c r="K4" s="225"/>
      <c r="L4" s="225"/>
      <c r="M4" s="227"/>
    </row>
    <row r="5" spans="1:13" ht="23.25">
      <c r="A5" s="123" t="s">
        <v>71</v>
      </c>
      <c r="B5" s="124" t="s">
        <v>72</v>
      </c>
      <c r="C5" s="125" t="s">
        <v>73</v>
      </c>
      <c r="D5" s="126" t="s">
        <v>74</v>
      </c>
      <c r="E5" s="127" t="s">
        <v>6</v>
      </c>
      <c r="F5" s="128" t="s">
        <v>27</v>
      </c>
      <c r="G5" s="126" t="s">
        <v>25</v>
      </c>
      <c r="H5" s="126" t="s">
        <v>29</v>
      </c>
      <c r="I5" s="127" t="s">
        <v>98</v>
      </c>
      <c r="J5" s="128" t="s">
        <v>27</v>
      </c>
      <c r="K5" s="126" t="s">
        <v>25</v>
      </c>
      <c r="L5" s="126" t="s">
        <v>29</v>
      </c>
      <c r="M5" s="127" t="s">
        <v>98</v>
      </c>
    </row>
    <row r="6" spans="1:13" ht="15">
      <c r="A6" s="223" t="s">
        <v>99</v>
      </c>
      <c r="B6" s="129" t="s">
        <v>99</v>
      </c>
      <c r="C6" s="130">
        <v>0</v>
      </c>
      <c r="D6" s="131">
        <v>0</v>
      </c>
      <c r="E6" s="132">
        <v>0</v>
      </c>
      <c r="F6" s="133">
        <v>0</v>
      </c>
      <c r="G6" s="134">
        <v>0</v>
      </c>
      <c r="H6" s="134">
        <v>0</v>
      </c>
      <c r="I6" s="134">
        <v>0</v>
      </c>
      <c r="J6" s="133">
        <v>0</v>
      </c>
      <c r="K6" s="134">
        <v>0</v>
      </c>
      <c r="L6" s="134">
        <v>0</v>
      </c>
      <c r="M6" s="135">
        <v>0</v>
      </c>
    </row>
    <row r="7" spans="1:13" ht="15">
      <c r="A7" s="223"/>
      <c r="B7" s="136" t="s">
        <v>82</v>
      </c>
      <c r="C7" s="137">
        <v>0</v>
      </c>
      <c r="D7" s="138">
        <v>0</v>
      </c>
      <c r="E7" s="139">
        <v>0</v>
      </c>
      <c r="F7" s="140">
        <v>0</v>
      </c>
      <c r="G7" s="141">
        <v>0</v>
      </c>
      <c r="H7" s="141">
        <v>0</v>
      </c>
      <c r="I7" s="141">
        <v>0</v>
      </c>
      <c r="J7" s="140">
        <v>0</v>
      </c>
      <c r="K7" s="141">
        <v>0</v>
      </c>
      <c r="L7" s="141">
        <v>0</v>
      </c>
      <c r="M7" s="142">
        <v>0</v>
      </c>
    </row>
    <row r="8" spans="1:13" ht="15">
      <c r="A8" s="223"/>
      <c r="B8" s="136" t="s">
        <v>87</v>
      </c>
      <c r="C8" s="137">
        <v>827000</v>
      </c>
      <c r="D8" s="138">
        <v>773000</v>
      </c>
      <c r="E8" s="139">
        <v>1600000</v>
      </c>
      <c r="F8" s="140">
        <v>0.54</v>
      </c>
      <c r="G8" s="141">
        <v>0</v>
      </c>
      <c r="H8" s="141">
        <v>0.42</v>
      </c>
      <c r="I8" s="141">
        <v>0.04</v>
      </c>
      <c r="J8" s="140">
        <v>0.45</v>
      </c>
      <c r="K8" s="141">
        <v>0</v>
      </c>
      <c r="L8" s="141">
        <v>0.54</v>
      </c>
      <c r="M8" s="142">
        <v>0.01</v>
      </c>
    </row>
    <row r="9" spans="1:13" ht="15">
      <c r="A9" s="223"/>
      <c r="B9" s="136" t="s">
        <v>81</v>
      </c>
      <c r="C9" s="137">
        <v>198000</v>
      </c>
      <c r="D9" s="138">
        <v>2000</v>
      </c>
      <c r="E9" s="139">
        <v>199000</v>
      </c>
      <c r="F9" s="140">
        <v>0.9</v>
      </c>
      <c r="G9" s="141">
        <v>0</v>
      </c>
      <c r="H9" s="141">
        <v>0.06</v>
      </c>
      <c r="I9" s="141">
        <v>0.04</v>
      </c>
      <c r="J9" s="140">
        <v>0.85</v>
      </c>
      <c r="K9" s="141">
        <v>0</v>
      </c>
      <c r="L9" s="141">
        <v>0.15</v>
      </c>
      <c r="M9" s="142">
        <v>0</v>
      </c>
    </row>
    <row r="10" spans="1:13" ht="15">
      <c r="A10" s="223"/>
      <c r="B10" s="136" t="s">
        <v>100</v>
      </c>
      <c r="C10" s="137">
        <v>783000</v>
      </c>
      <c r="D10" s="138">
        <v>34000</v>
      </c>
      <c r="E10" s="139">
        <v>818000</v>
      </c>
      <c r="F10" s="140">
        <v>0.93</v>
      </c>
      <c r="G10" s="141">
        <v>0</v>
      </c>
      <c r="H10" s="141">
        <v>0.07</v>
      </c>
      <c r="I10" s="141">
        <v>0</v>
      </c>
      <c r="J10" s="140">
        <v>0.85</v>
      </c>
      <c r="K10" s="141">
        <v>0.07</v>
      </c>
      <c r="L10" s="141">
        <v>0.07</v>
      </c>
      <c r="M10" s="142">
        <v>0</v>
      </c>
    </row>
    <row r="11" spans="1:13" ht="15">
      <c r="A11" s="223"/>
      <c r="B11" s="136" t="s">
        <v>101</v>
      </c>
      <c r="C11" s="137">
        <v>201000</v>
      </c>
      <c r="D11" s="138">
        <v>14000</v>
      </c>
      <c r="E11" s="139">
        <v>215000</v>
      </c>
      <c r="F11" s="140">
        <v>0.66</v>
      </c>
      <c r="G11" s="141">
        <v>0</v>
      </c>
      <c r="H11" s="141">
        <v>0.34</v>
      </c>
      <c r="I11" s="141">
        <v>0</v>
      </c>
      <c r="J11" s="140">
        <v>0.74</v>
      </c>
      <c r="K11" s="141">
        <v>0</v>
      </c>
      <c r="L11" s="141">
        <v>0.25</v>
      </c>
      <c r="M11" s="142">
        <v>0.01</v>
      </c>
    </row>
    <row r="12" spans="1:13" ht="15">
      <c r="A12" s="224"/>
      <c r="B12" s="143" t="s">
        <v>102</v>
      </c>
      <c r="C12" s="144">
        <v>21000</v>
      </c>
      <c r="D12" s="145">
        <v>1000</v>
      </c>
      <c r="E12" s="146">
        <v>22000</v>
      </c>
      <c r="F12" s="140">
        <v>0.9</v>
      </c>
      <c r="G12" s="141">
        <v>0</v>
      </c>
      <c r="H12" s="141">
        <v>0.1</v>
      </c>
      <c r="I12" s="141">
        <v>0</v>
      </c>
      <c r="J12" s="140">
        <v>0.93</v>
      </c>
      <c r="K12" s="141">
        <v>0</v>
      </c>
      <c r="L12" s="141">
        <v>0.07</v>
      </c>
      <c r="M12" s="142">
        <v>0</v>
      </c>
    </row>
    <row r="13" spans="1:13" ht="15">
      <c r="A13" s="222" t="s">
        <v>82</v>
      </c>
      <c r="B13" s="147" t="s">
        <v>99</v>
      </c>
      <c r="C13" s="130">
        <v>0</v>
      </c>
      <c r="D13" s="131">
        <v>0</v>
      </c>
      <c r="E13" s="132">
        <v>0</v>
      </c>
      <c r="F13" s="133">
        <v>0</v>
      </c>
      <c r="G13" s="134">
        <v>0</v>
      </c>
      <c r="H13" s="134">
        <v>0</v>
      </c>
      <c r="I13" s="134">
        <v>0</v>
      </c>
      <c r="J13" s="133">
        <v>0</v>
      </c>
      <c r="K13" s="134">
        <v>0</v>
      </c>
      <c r="L13" s="134">
        <v>0</v>
      </c>
      <c r="M13" s="135">
        <v>0</v>
      </c>
    </row>
    <row r="14" spans="1:13" ht="15">
      <c r="A14" s="223"/>
      <c r="B14" s="148" t="s">
        <v>82</v>
      </c>
      <c r="C14" s="137">
        <v>0</v>
      </c>
      <c r="D14" s="138">
        <v>0</v>
      </c>
      <c r="E14" s="139">
        <v>0</v>
      </c>
      <c r="F14" s="140">
        <v>0</v>
      </c>
      <c r="G14" s="141">
        <v>0</v>
      </c>
      <c r="H14" s="141">
        <v>0</v>
      </c>
      <c r="I14" s="141">
        <v>0</v>
      </c>
      <c r="J14" s="140">
        <v>0</v>
      </c>
      <c r="K14" s="141">
        <v>0</v>
      </c>
      <c r="L14" s="141">
        <v>0</v>
      </c>
      <c r="M14" s="142">
        <v>0</v>
      </c>
    </row>
    <row r="15" spans="1:13" ht="15">
      <c r="A15" s="223"/>
      <c r="B15" s="148" t="s">
        <v>87</v>
      </c>
      <c r="C15" s="137">
        <v>12000</v>
      </c>
      <c r="D15" s="138">
        <v>23000</v>
      </c>
      <c r="E15" s="139">
        <v>36000</v>
      </c>
      <c r="F15" s="140">
        <v>0.05</v>
      </c>
      <c r="G15" s="141">
        <v>0</v>
      </c>
      <c r="H15" s="141">
        <v>0.95</v>
      </c>
      <c r="I15" s="141">
        <v>0</v>
      </c>
      <c r="J15" s="140">
        <v>0.19</v>
      </c>
      <c r="K15" s="141">
        <v>0</v>
      </c>
      <c r="L15" s="141">
        <v>0.81</v>
      </c>
      <c r="M15" s="142">
        <v>0</v>
      </c>
    </row>
    <row r="16" spans="1:13" ht="15">
      <c r="A16" s="223"/>
      <c r="B16" s="148" t="s">
        <v>81</v>
      </c>
      <c r="C16" s="137">
        <v>0</v>
      </c>
      <c r="D16" s="138">
        <v>0</v>
      </c>
      <c r="E16" s="139">
        <v>0</v>
      </c>
      <c r="F16" s="140">
        <v>0.01</v>
      </c>
      <c r="G16" s="141">
        <v>0</v>
      </c>
      <c r="H16" s="141">
        <v>0.99</v>
      </c>
      <c r="I16" s="141">
        <v>0</v>
      </c>
      <c r="J16" s="140">
        <v>0</v>
      </c>
      <c r="K16" s="141">
        <v>0</v>
      </c>
      <c r="L16" s="141">
        <v>1</v>
      </c>
      <c r="M16" s="142">
        <v>0</v>
      </c>
    </row>
    <row r="17" spans="1:13" ht="15">
      <c r="A17" s="223"/>
      <c r="B17" s="148" t="s">
        <v>100</v>
      </c>
      <c r="C17" s="137">
        <v>8000</v>
      </c>
      <c r="D17" s="138">
        <v>0</v>
      </c>
      <c r="E17" s="139">
        <v>8000</v>
      </c>
      <c r="F17" s="140">
        <v>0.84</v>
      </c>
      <c r="G17" s="141">
        <v>0.02</v>
      </c>
      <c r="H17" s="141">
        <v>0.1</v>
      </c>
      <c r="I17" s="141">
        <v>0.04</v>
      </c>
      <c r="J17" s="140">
        <v>0</v>
      </c>
      <c r="K17" s="141">
        <v>0</v>
      </c>
      <c r="L17" s="141">
        <v>0</v>
      </c>
      <c r="M17" s="142">
        <v>0</v>
      </c>
    </row>
    <row r="18" spans="1:13" ht="15">
      <c r="A18" s="223"/>
      <c r="B18" s="148" t="s">
        <v>101</v>
      </c>
      <c r="C18" s="137">
        <v>2000</v>
      </c>
      <c r="D18" s="138">
        <v>0</v>
      </c>
      <c r="E18" s="139">
        <v>2000</v>
      </c>
      <c r="F18" s="140">
        <v>0.68</v>
      </c>
      <c r="G18" s="141">
        <v>0</v>
      </c>
      <c r="H18" s="141">
        <v>0.29</v>
      </c>
      <c r="I18" s="141">
        <v>0.03</v>
      </c>
      <c r="J18" s="140">
        <v>0</v>
      </c>
      <c r="K18" s="141">
        <v>0</v>
      </c>
      <c r="L18" s="141">
        <v>0</v>
      </c>
      <c r="M18" s="142">
        <v>0</v>
      </c>
    </row>
    <row r="19" spans="1:13" ht="15">
      <c r="A19" s="224"/>
      <c r="B19" s="149" t="s">
        <v>102</v>
      </c>
      <c r="C19" s="144">
        <v>0</v>
      </c>
      <c r="D19" s="145">
        <v>0</v>
      </c>
      <c r="E19" s="146">
        <v>0</v>
      </c>
      <c r="F19" s="150">
        <v>0.77</v>
      </c>
      <c r="G19" s="151">
        <v>0</v>
      </c>
      <c r="H19" s="151">
        <v>0.23</v>
      </c>
      <c r="I19" s="151">
        <v>0</v>
      </c>
      <c r="J19" s="150">
        <v>0</v>
      </c>
      <c r="K19" s="151">
        <v>0</v>
      </c>
      <c r="L19" s="151">
        <v>0</v>
      </c>
      <c r="M19" s="152">
        <v>0</v>
      </c>
    </row>
    <row r="20" spans="1:13" ht="15">
      <c r="A20" s="222" t="s">
        <v>87</v>
      </c>
      <c r="B20" s="129" t="s">
        <v>99</v>
      </c>
      <c r="C20" s="130">
        <v>827000</v>
      </c>
      <c r="D20" s="131">
        <v>773000</v>
      </c>
      <c r="E20" s="132">
        <v>1600000</v>
      </c>
      <c r="F20" s="140">
        <v>0.54</v>
      </c>
      <c r="G20" s="141">
        <v>0</v>
      </c>
      <c r="H20" s="141">
        <v>0.42</v>
      </c>
      <c r="I20" s="141">
        <v>0.04</v>
      </c>
      <c r="J20" s="140">
        <v>0.45</v>
      </c>
      <c r="K20" s="141">
        <v>0</v>
      </c>
      <c r="L20" s="141">
        <v>0.54</v>
      </c>
      <c r="M20" s="142">
        <v>0.01</v>
      </c>
    </row>
    <row r="21" spans="1:13" ht="15">
      <c r="A21" s="223"/>
      <c r="B21" s="136" t="s">
        <v>82</v>
      </c>
      <c r="C21" s="137">
        <v>12000</v>
      </c>
      <c r="D21" s="138">
        <v>23000</v>
      </c>
      <c r="E21" s="139">
        <v>36000</v>
      </c>
      <c r="F21" s="140">
        <v>0.05</v>
      </c>
      <c r="G21" s="141">
        <v>0</v>
      </c>
      <c r="H21" s="141">
        <v>0.95</v>
      </c>
      <c r="I21" s="141">
        <v>0</v>
      </c>
      <c r="J21" s="140">
        <v>0.19</v>
      </c>
      <c r="K21" s="141">
        <v>0</v>
      </c>
      <c r="L21" s="141">
        <v>0.81</v>
      </c>
      <c r="M21" s="142">
        <v>0</v>
      </c>
    </row>
    <row r="22" spans="1:13" ht="15">
      <c r="A22" s="223"/>
      <c r="B22" s="136" t="s">
        <v>87</v>
      </c>
      <c r="C22" s="137">
        <v>0</v>
      </c>
      <c r="D22" s="138">
        <v>0</v>
      </c>
      <c r="E22" s="139">
        <v>0</v>
      </c>
      <c r="F22" s="140">
        <v>0</v>
      </c>
      <c r="G22" s="141">
        <v>0</v>
      </c>
      <c r="H22" s="141">
        <v>0</v>
      </c>
      <c r="I22" s="141">
        <v>0</v>
      </c>
      <c r="J22" s="140">
        <v>0</v>
      </c>
      <c r="K22" s="141">
        <v>0</v>
      </c>
      <c r="L22" s="141">
        <v>0</v>
      </c>
      <c r="M22" s="142">
        <v>0</v>
      </c>
    </row>
    <row r="23" spans="1:13" ht="15">
      <c r="A23" s="223"/>
      <c r="B23" s="136" t="s">
        <v>81</v>
      </c>
      <c r="C23" s="137">
        <v>1000</v>
      </c>
      <c r="D23" s="138">
        <v>2000</v>
      </c>
      <c r="E23" s="139">
        <v>3000</v>
      </c>
      <c r="F23" s="140">
        <v>1</v>
      </c>
      <c r="G23" s="141">
        <v>0</v>
      </c>
      <c r="H23" s="141">
        <v>0</v>
      </c>
      <c r="I23" s="141">
        <v>0</v>
      </c>
      <c r="J23" s="140">
        <v>0.26</v>
      </c>
      <c r="K23" s="141">
        <v>0.74</v>
      </c>
      <c r="L23" s="141">
        <v>0</v>
      </c>
      <c r="M23" s="142">
        <v>0</v>
      </c>
    </row>
    <row r="24" spans="1:13" ht="15">
      <c r="A24" s="223"/>
      <c r="B24" s="136" t="s">
        <v>100</v>
      </c>
      <c r="C24" s="137">
        <v>665000</v>
      </c>
      <c r="D24" s="138">
        <v>1385000</v>
      </c>
      <c r="E24" s="139">
        <v>2050000</v>
      </c>
      <c r="F24" s="140">
        <v>0.86</v>
      </c>
      <c r="G24" s="141">
        <v>0.02</v>
      </c>
      <c r="H24" s="141">
        <v>0.11</v>
      </c>
      <c r="I24" s="141">
        <v>0.01</v>
      </c>
      <c r="J24" s="140">
        <v>0.84</v>
      </c>
      <c r="K24" s="141">
        <v>0.06</v>
      </c>
      <c r="L24" s="141">
        <v>0.07</v>
      </c>
      <c r="M24" s="142">
        <v>0.03</v>
      </c>
    </row>
    <row r="25" spans="1:13" ht="15">
      <c r="A25" s="223"/>
      <c r="B25" s="136" t="s">
        <v>101</v>
      </c>
      <c r="C25" s="137">
        <v>126000</v>
      </c>
      <c r="D25" s="138">
        <v>74000</v>
      </c>
      <c r="E25" s="139">
        <v>200000</v>
      </c>
      <c r="F25" s="140">
        <v>0.98</v>
      </c>
      <c r="G25" s="141">
        <v>0</v>
      </c>
      <c r="H25" s="141">
        <v>0.02</v>
      </c>
      <c r="I25" s="141">
        <v>0</v>
      </c>
      <c r="J25" s="140">
        <v>0.97</v>
      </c>
      <c r="K25" s="141">
        <v>0</v>
      </c>
      <c r="L25" s="141">
        <v>0.02</v>
      </c>
      <c r="M25" s="142">
        <v>0</v>
      </c>
    </row>
    <row r="26" spans="1:13" ht="15">
      <c r="A26" s="224"/>
      <c r="B26" s="143" t="s">
        <v>102</v>
      </c>
      <c r="C26" s="144">
        <v>3000</v>
      </c>
      <c r="D26" s="145">
        <v>19000</v>
      </c>
      <c r="E26" s="146">
        <v>21000</v>
      </c>
      <c r="F26" s="140">
        <v>0.76</v>
      </c>
      <c r="G26" s="141">
        <v>0.24</v>
      </c>
      <c r="H26" s="141">
        <v>0</v>
      </c>
      <c r="I26" s="141">
        <v>0</v>
      </c>
      <c r="J26" s="140">
        <v>0.94</v>
      </c>
      <c r="K26" s="141">
        <v>0.05</v>
      </c>
      <c r="L26" s="141">
        <v>0.01</v>
      </c>
      <c r="M26" s="142">
        <v>0</v>
      </c>
    </row>
    <row r="27" spans="1:13" ht="15">
      <c r="A27" s="222" t="s">
        <v>81</v>
      </c>
      <c r="B27" s="129" t="s">
        <v>99</v>
      </c>
      <c r="C27" s="130">
        <v>198000</v>
      </c>
      <c r="D27" s="131">
        <v>2000</v>
      </c>
      <c r="E27" s="132">
        <v>199000</v>
      </c>
      <c r="F27" s="133">
        <v>0.9</v>
      </c>
      <c r="G27" s="134">
        <v>0</v>
      </c>
      <c r="H27" s="134">
        <v>0.06</v>
      </c>
      <c r="I27" s="134">
        <v>0.04</v>
      </c>
      <c r="J27" s="133">
        <v>0.85</v>
      </c>
      <c r="K27" s="134">
        <v>0</v>
      </c>
      <c r="L27" s="134">
        <v>0.15</v>
      </c>
      <c r="M27" s="135">
        <v>0</v>
      </c>
    </row>
    <row r="28" spans="1:13" ht="15">
      <c r="A28" s="223"/>
      <c r="B28" s="136" t="s">
        <v>82</v>
      </c>
      <c r="C28" s="137">
        <v>0</v>
      </c>
      <c r="D28" s="138">
        <v>0</v>
      </c>
      <c r="E28" s="139">
        <v>0</v>
      </c>
      <c r="F28" s="140">
        <v>0.01</v>
      </c>
      <c r="G28" s="141">
        <v>0</v>
      </c>
      <c r="H28" s="141">
        <v>0.99</v>
      </c>
      <c r="I28" s="141">
        <v>0</v>
      </c>
      <c r="J28" s="140">
        <v>0</v>
      </c>
      <c r="K28" s="141">
        <v>0</v>
      </c>
      <c r="L28" s="141">
        <v>1</v>
      </c>
      <c r="M28" s="142">
        <v>0</v>
      </c>
    </row>
    <row r="29" spans="1:13" ht="10.5" customHeight="1">
      <c r="A29" s="223"/>
      <c r="B29" s="136" t="s">
        <v>87</v>
      </c>
      <c r="C29" s="137">
        <v>1000</v>
      </c>
      <c r="D29" s="138">
        <v>2000</v>
      </c>
      <c r="E29" s="139">
        <v>3000</v>
      </c>
      <c r="F29" s="140">
        <v>1</v>
      </c>
      <c r="G29" s="141">
        <v>0</v>
      </c>
      <c r="H29" s="141">
        <v>0</v>
      </c>
      <c r="I29" s="141">
        <v>0</v>
      </c>
      <c r="J29" s="140">
        <v>0.26</v>
      </c>
      <c r="K29" s="141">
        <v>0.74</v>
      </c>
      <c r="L29" s="141">
        <v>0</v>
      </c>
      <c r="M29" s="142">
        <v>0</v>
      </c>
    </row>
    <row r="30" spans="1:13" ht="15">
      <c r="A30" s="223"/>
      <c r="B30" s="136" t="s">
        <v>81</v>
      </c>
      <c r="C30" s="137">
        <v>0</v>
      </c>
      <c r="D30" s="138">
        <v>0</v>
      </c>
      <c r="E30" s="139">
        <v>0</v>
      </c>
      <c r="F30" s="140">
        <v>0</v>
      </c>
      <c r="G30" s="141">
        <v>0</v>
      </c>
      <c r="H30" s="141">
        <v>0</v>
      </c>
      <c r="I30" s="141">
        <v>0</v>
      </c>
      <c r="J30" s="140">
        <v>0</v>
      </c>
      <c r="K30" s="141">
        <v>0</v>
      </c>
      <c r="L30" s="141">
        <v>0</v>
      </c>
      <c r="M30" s="142">
        <v>0</v>
      </c>
    </row>
    <row r="31" spans="1:13" ht="15">
      <c r="A31" s="223"/>
      <c r="B31" s="136" t="s">
        <v>100</v>
      </c>
      <c r="C31" s="137">
        <v>86000</v>
      </c>
      <c r="D31" s="138">
        <v>0</v>
      </c>
      <c r="E31" s="139">
        <v>86000</v>
      </c>
      <c r="F31" s="140">
        <v>0.33</v>
      </c>
      <c r="G31" s="141">
        <v>0.63</v>
      </c>
      <c r="H31" s="141">
        <v>0.04</v>
      </c>
      <c r="I31" s="141">
        <v>0</v>
      </c>
      <c r="J31" s="140">
        <v>0.8</v>
      </c>
      <c r="K31" s="141">
        <v>0.1</v>
      </c>
      <c r="L31" s="141">
        <v>0.1</v>
      </c>
      <c r="M31" s="142">
        <v>0</v>
      </c>
    </row>
    <row r="32" spans="1:13" ht="15">
      <c r="A32" s="223"/>
      <c r="B32" s="136" t="s">
        <v>101</v>
      </c>
      <c r="C32" s="137">
        <v>15000</v>
      </c>
      <c r="D32" s="138">
        <v>0</v>
      </c>
      <c r="E32" s="139">
        <v>15000</v>
      </c>
      <c r="F32" s="140">
        <v>0.92</v>
      </c>
      <c r="G32" s="141">
        <v>0.03</v>
      </c>
      <c r="H32" s="141">
        <v>0.05</v>
      </c>
      <c r="I32" s="141">
        <v>0</v>
      </c>
      <c r="J32" s="140">
        <v>1</v>
      </c>
      <c r="K32" s="141">
        <v>0</v>
      </c>
      <c r="L32" s="141">
        <v>0</v>
      </c>
      <c r="M32" s="142">
        <v>0</v>
      </c>
    </row>
    <row r="33" spans="1:13" ht="15">
      <c r="A33" s="224"/>
      <c r="B33" s="143" t="s">
        <v>102</v>
      </c>
      <c r="C33" s="144">
        <v>0</v>
      </c>
      <c r="D33" s="145">
        <v>0</v>
      </c>
      <c r="E33" s="146">
        <v>0</v>
      </c>
      <c r="F33" s="150">
        <v>0</v>
      </c>
      <c r="G33" s="151">
        <v>0</v>
      </c>
      <c r="H33" s="151">
        <v>0</v>
      </c>
      <c r="I33" s="151">
        <v>0</v>
      </c>
      <c r="J33" s="150">
        <v>0</v>
      </c>
      <c r="K33" s="151">
        <v>0</v>
      </c>
      <c r="L33" s="151">
        <v>0</v>
      </c>
      <c r="M33" s="152">
        <v>0</v>
      </c>
    </row>
    <row r="34" spans="1:13" ht="15">
      <c r="A34" s="222" t="s">
        <v>100</v>
      </c>
      <c r="B34" s="129" t="s">
        <v>99</v>
      </c>
      <c r="C34" s="130">
        <v>783000</v>
      </c>
      <c r="D34" s="131">
        <v>34000</v>
      </c>
      <c r="E34" s="132">
        <v>818000</v>
      </c>
      <c r="F34" s="140">
        <v>0.93</v>
      </c>
      <c r="G34" s="141">
        <v>0</v>
      </c>
      <c r="H34" s="141">
        <v>0.07</v>
      </c>
      <c r="I34" s="141">
        <v>0</v>
      </c>
      <c r="J34" s="140">
        <v>0.85</v>
      </c>
      <c r="K34" s="141">
        <v>0.07</v>
      </c>
      <c r="L34" s="141">
        <v>0.07</v>
      </c>
      <c r="M34" s="142">
        <v>0</v>
      </c>
    </row>
    <row r="35" spans="1:13" ht="15">
      <c r="A35" s="223"/>
      <c r="B35" s="136" t="s">
        <v>82</v>
      </c>
      <c r="C35" s="137">
        <v>8000</v>
      </c>
      <c r="D35" s="138">
        <v>0</v>
      </c>
      <c r="E35" s="139">
        <v>8000</v>
      </c>
      <c r="F35" s="140">
        <v>0.84</v>
      </c>
      <c r="G35" s="141">
        <v>0.02</v>
      </c>
      <c r="H35" s="141">
        <v>0.1</v>
      </c>
      <c r="I35" s="141">
        <v>0.04</v>
      </c>
      <c r="J35" s="140">
        <v>0</v>
      </c>
      <c r="K35" s="141">
        <v>0</v>
      </c>
      <c r="L35" s="141">
        <v>0</v>
      </c>
      <c r="M35" s="142">
        <v>0</v>
      </c>
    </row>
    <row r="36" spans="1:13" ht="15">
      <c r="A36" s="223"/>
      <c r="B36" s="136" t="s">
        <v>87</v>
      </c>
      <c r="C36" s="137">
        <v>665000</v>
      </c>
      <c r="D36" s="138">
        <v>1385000</v>
      </c>
      <c r="E36" s="139">
        <v>2050000</v>
      </c>
      <c r="F36" s="140">
        <v>0.86</v>
      </c>
      <c r="G36" s="141">
        <v>0.02</v>
      </c>
      <c r="H36" s="141">
        <v>0.11</v>
      </c>
      <c r="I36" s="141">
        <v>0.01</v>
      </c>
      <c r="J36" s="140">
        <v>0.84</v>
      </c>
      <c r="K36" s="141">
        <v>0.06</v>
      </c>
      <c r="L36" s="141">
        <v>0.07</v>
      </c>
      <c r="M36" s="142">
        <v>0.03</v>
      </c>
    </row>
    <row r="37" spans="1:13" ht="15">
      <c r="A37" s="223"/>
      <c r="B37" s="136" t="s">
        <v>81</v>
      </c>
      <c r="C37" s="137">
        <v>86000</v>
      </c>
      <c r="D37" s="138">
        <v>0</v>
      </c>
      <c r="E37" s="139">
        <v>86000</v>
      </c>
      <c r="F37" s="140">
        <v>0.33</v>
      </c>
      <c r="G37" s="141">
        <v>0.63</v>
      </c>
      <c r="H37" s="141">
        <v>0.04</v>
      </c>
      <c r="I37" s="141">
        <v>0</v>
      </c>
      <c r="J37" s="140">
        <v>0.8</v>
      </c>
      <c r="K37" s="141">
        <v>0.1</v>
      </c>
      <c r="L37" s="141">
        <v>0.1</v>
      </c>
      <c r="M37" s="142">
        <v>0</v>
      </c>
    </row>
    <row r="38" spans="1:13" ht="15">
      <c r="A38" s="223"/>
      <c r="B38" s="136" t="s">
        <v>100</v>
      </c>
      <c r="C38" s="137">
        <v>558000</v>
      </c>
      <c r="D38" s="138">
        <v>82000</v>
      </c>
      <c r="E38" s="139">
        <v>640000</v>
      </c>
      <c r="F38" s="140">
        <v>0</v>
      </c>
      <c r="G38" s="141">
        <v>0.99</v>
      </c>
      <c r="H38" s="141">
        <v>0.01</v>
      </c>
      <c r="I38" s="141">
        <v>0</v>
      </c>
      <c r="J38" s="140">
        <v>0.75</v>
      </c>
      <c r="K38" s="141">
        <v>0.2</v>
      </c>
      <c r="L38" s="141">
        <v>0</v>
      </c>
      <c r="M38" s="142">
        <v>0.05</v>
      </c>
    </row>
    <row r="39" spans="1:13" ht="15">
      <c r="A39" s="223"/>
      <c r="B39" s="136" t="s">
        <v>101</v>
      </c>
      <c r="C39" s="137">
        <v>124000</v>
      </c>
      <c r="D39" s="138">
        <v>2000</v>
      </c>
      <c r="E39" s="139">
        <v>127000</v>
      </c>
      <c r="F39" s="140">
        <v>0.93</v>
      </c>
      <c r="G39" s="141">
        <v>0</v>
      </c>
      <c r="H39" s="141">
        <v>0.07</v>
      </c>
      <c r="I39" s="141">
        <v>0</v>
      </c>
      <c r="J39" s="140">
        <v>1</v>
      </c>
      <c r="K39" s="141">
        <v>0</v>
      </c>
      <c r="L39" s="141">
        <v>0</v>
      </c>
      <c r="M39" s="142">
        <v>0</v>
      </c>
    </row>
    <row r="40" spans="1:13" ht="15">
      <c r="A40" s="224"/>
      <c r="B40" s="143" t="s">
        <v>102</v>
      </c>
      <c r="C40" s="144">
        <v>2000</v>
      </c>
      <c r="D40" s="145">
        <v>0</v>
      </c>
      <c r="E40" s="146">
        <v>2000</v>
      </c>
      <c r="F40" s="140">
        <v>0</v>
      </c>
      <c r="G40" s="141">
        <v>0.98</v>
      </c>
      <c r="H40" s="141">
        <v>0.02</v>
      </c>
      <c r="I40" s="141">
        <v>0</v>
      </c>
      <c r="J40" s="140">
        <v>1</v>
      </c>
      <c r="K40" s="141">
        <v>0</v>
      </c>
      <c r="L40" s="141">
        <v>0</v>
      </c>
      <c r="M40" s="142">
        <v>0</v>
      </c>
    </row>
    <row r="41" spans="1:13" ht="15">
      <c r="A41" s="222" t="s">
        <v>101</v>
      </c>
      <c r="B41" s="129" t="s">
        <v>99</v>
      </c>
      <c r="C41" s="130">
        <v>201000</v>
      </c>
      <c r="D41" s="131">
        <v>14000</v>
      </c>
      <c r="E41" s="132">
        <v>215000</v>
      </c>
      <c r="F41" s="133">
        <v>0.66</v>
      </c>
      <c r="G41" s="134">
        <v>0</v>
      </c>
      <c r="H41" s="134">
        <v>0.34</v>
      </c>
      <c r="I41" s="134">
        <v>0</v>
      </c>
      <c r="J41" s="133">
        <v>0.74</v>
      </c>
      <c r="K41" s="134">
        <v>0</v>
      </c>
      <c r="L41" s="134">
        <v>0.25</v>
      </c>
      <c r="M41" s="135">
        <v>0.01</v>
      </c>
    </row>
    <row r="42" spans="1:13" ht="15">
      <c r="A42" s="223"/>
      <c r="B42" s="136" t="s">
        <v>82</v>
      </c>
      <c r="C42" s="137">
        <v>2000</v>
      </c>
      <c r="D42" s="138">
        <v>0</v>
      </c>
      <c r="E42" s="139">
        <v>2000</v>
      </c>
      <c r="F42" s="140">
        <v>0.68</v>
      </c>
      <c r="G42" s="141">
        <v>0</v>
      </c>
      <c r="H42" s="141">
        <v>0.29</v>
      </c>
      <c r="I42" s="141">
        <v>0.03</v>
      </c>
      <c r="J42" s="140">
        <v>0</v>
      </c>
      <c r="K42" s="141">
        <v>0</v>
      </c>
      <c r="L42" s="141">
        <v>0</v>
      </c>
      <c r="M42" s="142">
        <v>0</v>
      </c>
    </row>
    <row r="43" spans="1:13" ht="15">
      <c r="A43" s="223"/>
      <c r="B43" s="136" t="s">
        <v>87</v>
      </c>
      <c r="C43" s="137">
        <v>126000</v>
      </c>
      <c r="D43" s="138">
        <v>74000</v>
      </c>
      <c r="E43" s="139">
        <v>200000</v>
      </c>
      <c r="F43" s="140">
        <v>0.98</v>
      </c>
      <c r="G43" s="141">
        <v>0</v>
      </c>
      <c r="H43" s="141">
        <v>0.02</v>
      </c>
      <c r="I43" s="141">
        <v>0</v>
      </c>
      <c r="J43" s="140">
        <v>0.97</v>
      </c>
      <c r="K43" s="141">
        <v>0</v>
      </c>
      <c r="L43" s="141">
        <v>0.02</v>
      </c>
      <c r="M43" s="142">
        <v>0</v>
      </c>
    </row>
    <row r="44" spans="1:13" ht="15">
      <c r="A44" s="223"/>
      <c r="B44" s="136" t="s">
        <v>81</v>
      </c>
      <c r="C44" s="137">
        <v>15000</v>
      </c>
      <c r="D44" s="138">
        <v>0</v>
      </c>
      <c r="E44" s="139">
        <v>15000</v>
      </c>
      <c r="F44" s="140">
        <v>0.92</v>
      </c>
      <c r="G44" s="141">
        <v>0.03</v>
      </c>
      <c r="H44" s="141">
        <v>0.05</v>
      </c>
      <c r="I44" s="141">
        <v>0</v>
      </c>
      <c r="J44" s="140">
        <v>1</v>
      </c>
      <c r="K44" s="141">
        <v>0</v>
      </c>
      <c r="L44" s="141">
        <v>0</v>
      </c>
      <c r="M44" s="142">
        <v>0</v>
      </c>
    </row>
    <row r="45" spans="1:13" ht="15">
      <c r="A45" s="223"/>
      <c r="B45" s="136" t="s">
        <v>100</v>
      </c>
      <c r="C45" s="137">
        <v>124000</v>
      </c>
      <c r="D45" s="138">
        <v>2000</v>
      </c>
      <c r="E45" s="139">
        <v>127000</v>
      </c>
      <c r="F45" s="140">
        <v>0.93</v>
      </c>
      <c r="G45" s="141">
        <v>0</v>
      </c>
      <c r="H45" s="141">
        <v>0.07</v>
      </c>
      <c r="I45" s="141">
        <v>0</v>
      </c>
      <c r="J45" s="140">
        <v>1</v>
      </c>
      <c r="K45" s="141">
        <v>0</v>
      </c>
      <c r="L45" s="141">
        <v>0</v>
      </c>
      <c r="M45" s="142">
        <v>0</v>
      </c>
    </row>
    <row r="46" spans="1:13" ht="15">
      <c r="A46" s="223"/>
      <c r="B46" s="136" t="s">
        <v>101</v>
      </c>
      <c r="C46" s="137">
        <v>3000</v>
      </c>
      <c r="D46" s="138">
        <v>0</v>
      </c>
      <c r="E46" s="139">
        <v>3000</v>
      </c>
      <c r="F46" s="140">
        <v>0.98</v>
      </c>
      <c r="G46" s="141">
        <v>0</v>
      </c>
      <c r="H46" s="141">
        <v>0.02</v>
      </c>
      <c r="I46" s="141">
        <v>0</v>
      </c>
      <c r="J46" s="140">
        <v>1</v>
      </c>
      <c r="K46" s="141">
        <v>0</v>
      </c>
      <c r="L46" s="141">
        <v>0</v>
      </c>
      <c r="M46" s="142">
        <v>0</v>
      </c>
    </row>
    <row r="47" spans="1:13" ht="15">
      <c r="A47" s="224"/>
      <c r="B47" s="143" t="s">
        <v>102</v>
      </c>
      <c r="C47" s="144">
        <v>1000</v>
      </c>
      <c r="D47" s="145">
        <v>0</v>
      </c>
      <c r="E47" s="146">
        <v>1000</v>
      </c>
      <c r="F47" s="150">
        <v>0.99</v>
      </c>
      <c r="G47" s="151">
        <v>0</v>
      </c>
      <c r="H47" s="151">
        <v>0.01</v>
      </c>
      <c r="I47" s="151">
        <v>0</v>
      </c>
      <c r="J47" s="150">
        <v>1</v>
      </c>
      <c r="K47" s="151">
        <v>0</v>
      </c>
      <c r="L47" s="151">
        <v>0</v>
      </c>
      <c r="M47" s="152">
        <v>0</v>
      </c>
    </row>
    <row r="48" spans="1:13" ht="15">
      <c r="A48" s="222" t="s">
        <v>102</v>
      </c>
      <c r="B48" s="129" t="s">
        <v>99</v>
      </c>
      <c r="C48" s="130">
        <v>21000</v>
      </c>
      <c r="D48" s="131">
        <v>1000</v>
      </c>
      <c r="E48" s="132">
        <v>22000</v>
      </c>
      <c r="F48" s="140">
        <v>0.9</v>
      </c>
      <c r="G48" s="141">
        <v>0</v>
      </c>
      <c r="H48" s="141">
        <v>0.1</v>
      </c>
      <c r="I48" s="141">
        <v>0</v>
      </c>
      <c r="J48" s="140">
        <v>0.93</v>
      </c>
      <c r="K48" s="141">
        <v>0</v>
      </c>
      <c r="L48" s="141">
        <v>0.07</v>
      </c>
      <c r="M48" s="142">
        <v>0</v>
      </c>
    </row>
    <row r="49" spans="1:13" ht="15">
      <c r="A49" s="223"/>
      <c r="B49" s="136" t="s">
        <v>82</v>
      </c>
      <c r="C49" s="137">
        <v>0</v>
      </c>
      <c r="D49" s="138">
        <v>0</v>
      </c>
      <c r="E49" s="139">
        <v>0</v>
      </c>
      <c r="F49" s="140">
        <v>0.77</v>
      </c>
      <c r="G49" s="141">
        <v>0</v>
      </c>
      <c r="H49" s="141">
        <v>0.23</v>
      </c>
      <c r="I49" s="141">
        <v>0</v>
      </c>
      <c r="J49" s="140">
        <v>0</v>
      </c>
      <c r="K49" s="141">
        <v>0</v>
      </c>
      <c r="L49" s="141">
        <v>0</v>
      </c>
      <c r="M49" s="142">
        <v>0</v>
      </c>
    </row>
    <row r="50" spans="1:13" ht="15">
      <c r="A50" s="223"/>
      <c r="B50" s="136" t="s">
        <v>87</v>
      </c>
      <c r="C50" s="137">
        <v>3000</v>
      </c>
      <c r="D50" s="138">
        <v>19000</v>
      </c>
      <c r="E50" s="139">
        <v>21000</v>
      </c>
      <c r="F50" s="140">
        <v>0.76</v>
      </c>
      <c r="G50" s="141">
        <v>0.24</v>
      </c>
      <c r="H50" s="141">
        <v>0</v>
      </c>
      <c r="I50" s="141">
        <v>0</v>
      </c>
      <c r="J50" s="140">
        <v>0.94</v>
      </c>
      <c r="K50" s="141">
        <v>0.05</v>
      </c>
      <c r="L50" s="141">
        <v>0.01</v>
      </c>
      <c r="M50" s="142">
        <v>0</v>
      </c>
    </row>
    <row r="51" spans="1:13" ht="15">
      <c r="A51" s="223"/>
      <c r="B51" s="136" t="s">
        <v>81</v>
      </c>
      <c r="C51" s="137">
        <v>0</v>
      </c>
      <c r="D51" s="138">
        <v>0</v>
      </c>
      <c r="E51" s="139">
        <v>0</v>
      </c>
      <c r="F51" s="140">
        <v>0</v>
      </c>
      <c r="G51" s="141">
        <v>0</v>
      </c>
      <c r="H51" s="141">
        <v>0</v>
      </c>
      <c r="I51" s="141">
        <v>0</v>
      </c>
      <c r="J51" s="140">
        <v>0</v>
      </c>
      <c r="K51" s="141">
        <v>0</v>
      </c>
      <c r="L51" s="141">
        <v>0</v>
      </c>
      <c r="M51" s="142">
        <v>0</v>
      </c>
    </row>
    <row r="52" spans="1:13" ht="15">
      <c r="A52" s="223"/>
      <c r="B52" s="136" t="s">
        <v>100</v>
      </c>
      <c r="C52" s="137">
        <v>2000</v>
      </c>
      <c r="D52" s="138">
        <v>0</v>
      </c>
      <c r="E52" s="139">
        <v>2000</v>
      </c>
      <c r="F52" s="140">
        <v>0</v>
      </c>
      <c r="G52" s="141">
        <v>0.98</v>
      </c>
      <c r="H52" s="141">
        <v>0.02</v>
      </c>
      <c r="I52" s="141">
        <v>0</v>
      </c>
      <c r="J52" s="140">
        <v>1</v>
      </c>
      <c r="K52" s="141">
        <v>0</v>
      </c>
      <c r="L52" s="141">
        <v>0</v>
      </c>
      <c r="M52" s="142">
        <v>0</v>
      </c>
    </row>
    <row r="53" spans="1:13" ht="15">
      <c r="A53" s="223"/>
      <c r="B53" s="136" t="s">
        <v>101</v>
      </c>
      <c r="C53" s="137">
        <v>1000</v>
      </c>
      <c r="D53" s="138">
        <v>0</v>
      </c>
      <c r="E53" s="139">
        <v>1000</v>
      </c>
      <c r="F53" s="140">
        <v>0.99</v>
      </c>
      <c r="G53" s="141">
        <v>0</v>
      </c>
      <c r="H53" s="141">
        <v>0.01</v>
      </c>
      <c r="I53" s="141">
        <v>0</v>
      </c>
      <c r="J53" s="140">
        <v>1</v>
      </c>
      <c r="K53" s="141">
        <v>0</v>
      </c>
      <c r="L53" s="141">
        <v>0</v>
      </c>
      <c r="M53" s="142">
        <v>0</v>
      </c>
    </row>
    <row r="54" spans="1:13" ht="15">
      <c r="A54" s="224"/>
      <c r="B54" s="143" t="s">
        <v>102</v>
      </c>
      <c r="C54" s="144">
        <v>0</v>
      </c>
      <c r="D54" s="145">
        <v>0</v>
      </c>
      <c r="E54" s="146">
        <v>0</v>
      </c>
      <c r="F54" s="150">
        <v>0</v>
      </c>
      <c r="G54" s="151">
        <v>0</v>
      </c>
      <c r="H54" s="151">
        <v>0</v>
      </c>
      <c r="I54" s="151">
        <v>0</v>
      </c>
      <c r="J54" s="150">
        <v>0</v>
      </c>
      <c r="K54" s="151">
        <v>0</v>
      </c>
      <c r="L54" s="151">
        <v>0</v>
      </c>
      <c r="M54" s="152">
        <v>0</v>
      </c>
    </row>
    <row r="55" spans="1:13" ht="15">
      <c r="A55" s="230" t="s">
        <v>103</v>
      </c>
      <c r="B55" s="231"/>
      <c r="C55" s="153">
        <v>6711000</v>
      </c>
      <c r="D55" s="153">
        <v>4740000</v>
      </c>
      <c r="E55" s="153">
        <v>11453000</v>
      </c>
      <c r="F55" s="154">
        <v>0.7068484577559231</v>
      </c>
      <c r="G55" s="155">
        <v>0.10340634778721502</v>
      </c>
      <c r="H55" s="155">
        <v>0.17543138131426017</v>
      </c>
      <c r="I55" s="155">
        <v>0.0143138131426017</v>
      </c>
      <c r="J55" s="154">
        <v>0.7090379746835443</v>
      </c>
      <c r="K55" s="155">
        <v>0.040552742616033755</v>
      </c>
      <c r="L55" s="155">
        <v>0.22823628691983122</v>
      </c>
      <c r="M55" s="156">
        <v>0.021717299578059072</v>
      </c>
    </row>
    <row r="57" spans="12:13" ht="15">
      <c r="L57" s="157" t="s">
        <v>104</v>
      </c>
      <c r="M57" s="158">
        <v>0.017375360167641667</v>
      </c>
    </row>
    <row r="58" ht="15.75" thickBot="1"/>
    <row r="59" spans="1:13" ht="15.75" thickTop="1">
      <c r="A59" s="101" t="s">
        <v>62</v>
      </c>
      <c r="B59" s="102"/>
      <c r="C59" s="102"/>
      <c r="D59" s="102"/>
      <c r="E59" s="102"/>
      <c r="F59" s="102"/>
      <c r="G59" s="102"/>
      <c r="H59" s="102"/>
      <c r="I59" s="102"/>
      <c r="J59" s="102"/>
      <c r="K59" s="102"/>
      <c r="L59" s="102"/>
      <c r="M59" s="103"/>
    </row>
    <row r="60" spans="1:13" ht="54.75" customHeight="1" thickBot="1">
      <c r="A60" s="206" t="s">
        <v>63</v>
      </c>
      <c r="B60" s="228"/>
      <c r="C60" s="228"/>
      <c r="D60" s="228"/>
      <c r="E60" s="228"/>
      <c r="F60" s="228"/>
      <c r="G60" s="228"/>
      <c r="H60" s="228"/>
      <c r="I60" s="228"/>
      <c r="J60" s="228"/>
      <c r="K60" s="228"/>
      <c r="L60" s="228"/>
      <c r="M60" s="229"/>
    </row>
    <row r="61" ht="15.75" thickTop="1"/>
  </sheetData>
  <sheetProtection/>
  <mergeCells count="12">
    <mergeCell ref="A60:M60"/>
    <mergeCell ref="A20:A26"/>
    <mergeCell ref="A27:A33"/>
    <mergeCell ref="A34:A40"/>
    <mergeCell ref="A41:A47"/>
    <mergeCell ref="A48:A54"/>
    <mergeCell ref="A55:B55"/>
    <mergeCell ref="A13:A19"/>
    <mergeCell ref="C4:E4"/>
    <mergeCell ref="F4:I4"/>
    <mergeCell ref="J4:M4"/>
    <mergeCell ref="A6:A12"/>
  </mergeCells>
  <printOptions/>
  <pageMargins left="0.7" right="0.7" top="0.5" bottom="0.25" header="0.3" footer="0.3"/>
  <pageSetup fitToHeight="1" fitToWidth="1" horizontalDpi="600" verticalDpi="600" orientation="portrait"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Cambridge Systematics,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Kurth</dc:creator>
  <cp:keywords/>
  <dc:description/>
  <cp:lastModifiedBy> Barbara Gregory</cp:lastModifiedBy>
  <cp:lastPrinted>2011-11-23T20:07:15Z</cp:lastPrinted>
  <dcterms:created xsi:type="dcterms:W3CDTF">2011-11-21T21:56:58Z</dcterms:created>
  <dcterms:modified xsi:type="dcterms:W3CDTF">2013-08-18T17:34:59Z</dcterms:modified>
  <cp:category/>
  <cp:version/>
  <cp:contentType/>
  <cp:contentStatus/>
</cp:coreProperties>
</file>