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00" windowWidth="19185" windowHeight="6075" firstSheet="1" activeTab="1"/>
  </bookViews>
  <sheets>
    <sheet name="Station-to-Station Summaries" sheetId="1" state="hidden" r:id="rId1"/>
    <sheet name="Station-to-Station Tot-Percent" sheetId="2" r:id="rId2"/>
    <sheet name="Major market 2010$$" sheetId="3" r:id="rId3"/>
    <sheet name="Region-to-Region Trips" sheetId="4" r:id="rId4"/>
    <sheet name="Source of HSR Travel" sheetId="5" r:id="rId5"/>
  </sheets>
  <definedNames>
    <definedName name="_xlnm.Print_Titles" localSheetId="3">'Region-to-Region Trips'!$A:$B,'Region-to-Region Trips'!$1:$5</definedName>
  </definedNames>
  <calcPr fullCalcOnLoad="1"/>
</workbook>
</file>

<file path=xl/comments3.xml><?xml version="1.0" encoding="utf-8"?>
<comments xmlns="http://schemas.openxmlformats.org/spreadsheetml/2006/main">
  <authors>
    <author>nbrand</author>
  </authors>
  <commentList>
    <comment ref="C19" authorId="0">
      <text>
        <r>
          <rPr>
            <b/>
            <sz val="8"/>
            <rFont val="Tahoma"/>
            <family val="2"/>
          </rPr>
          <t>nbrand:</t>
        </r>
        <r>
          <rPr>
            <sz val="8"/>
            <rFont val="Tahoma"/>
            <family val="2"/>
          </rPr>
          <t xml:space="preserve">
distribution within basin est. by NB from control total</t>
        </r>
      </text>
    </comment>
    <comment ref="C22" authorId="0">
      <text>
        <r>
          <rPr>
            <b/>
            <sz val="8"/>
            <rFont val="Tahoma"/>
            <family val="2"/>
          </rPr>
          <t>nbrand:</t>
        </r>
        <r>
          <rPr>
            <sz val="8"/>
            <rFont val="Tahoma"/>
            <family val="2"/>
          </rPr>
          <t xml:space="preserve">
distribution within basin est. by NB from control total</t>
        </r>
      </text>
    </comment>
    <comment ref="C23" authorId="0">
      <text>
        <r>
          <rPr>
            <b/>
            <sz val="8"/>
            <rFont val="Tahoma"/>
            <family val="2"/>
          </rPr>
          <t>nbrand:</t>
        </r>
        <r>
          <rPr>
            <sz val="8"/>
            <rFont val="Tahoma"/>
            <family val="2"/>
          </rPr>
          <t xml:space="preserve">
distribution within basin est. by NB from control total</t>
        </r>
      </text>
    </comment>
  </commentList>
</comments>
</file>

<file path=xl/sharedStrings.xml><?xml version="1.0" encoding="utf-8"?>
<sst xmlns="http://schemas.openxmlformats.org/spreadsheetml/2006/main" count="944" uniqueCount="116">
  <si>
    <t>Merced</t>
  </si>
  <si>
    <t>Fresno</t>
  </si>
  <si>
    <t>Visalia</t>
  </si>
  <si>
    <t>Bakersfield</t>
  </si>
  <si>
    <t>Palmdale</t>
  </si>
  <si>
    <t>Total</t>
  </si>
  <si>
    <t>Business / Commute Travel</t>
  </si>
  <si>
    <t>Estimate of Intraregional MTC</t>
  </si>
  <si>
    <t>Estimate of Intraregional SCAG</t>
  </si>
  <si>
    <t>Estimate of Interregional</t>
  </si>
  <si>
    <t>Daily Riders</t>
  </si>
  <si>
    <t>Daily Revenue</t>
  </si>
  <si>
    <t>Recreation / Other Travel</t>
  </si>
  <si>
    <t>Total Travel</t>
  </si>
  <si>
    <t>Daily Passenger Miles</t>
  </si>
  <si>
    <t>Annual Region to Region Results by Mode, Year 2030</t>
  </si>
  <si>
    <t>Riders in millions per year, shown by trip O&amp;D</t>
  </si>
  <si>
    <t>Ridership</t>
  </si>
  <si>
    <t>Mode Share</t>
  </si>
  <si>
    <t>Average Fare (2010$$)</t>
  </si>
  <si>
    <t>HSR Revenue (2010$$)</t>
  </si>
  <si>
    <t xml:space="preserve">    Market</t>
  </si>
  <si>
    <t>HSR  P1</t>
  </si>
  <si>
    <t xml:space="preserve">Air </t>
  </si>
  <si>
    <t>Conv. Rail</t>
  </si>
  <si>
    <t xml:space="preserve">HSR </t>
  </si>
  <si>
    <t>Auto</t>
  </si>
  <si>
    <t>HSR</t>
  </si>
  <si>
    <t>Air</t>
  </si>
  <si>
    <t>LA basin - Sacramento</t>
  </si>
  <si>
    <t>LA basin - San Diego</t>
  </si>
  <si>
    <t>-</t>
  </si>
  <si>
    <t>LA  basin- Bay Area</t>
  </si>
  <si>
    <t>Sacramento - Bay Area</t>
  </si>
  <si>
    <t>San Diego- Sacramento</t>
  </si>
  <si>
    <t>San Diego- Bay Area</t>
  </si>
  <si>
    <t>Bay Area - San Joaquin Valley</t>
  </si>
  <si>
    <t>San Joaquin Valley - LA basin</t>
  </si>
  <si>
    <t>Sacramento - San Joaquin Valley</t>
  </si>
  <si>
    <t>San Diego - San Joaquin Valley</t>
  </si>
  <si>
    <t>within Bay Area Peninsula*</t>
  </si>
  <si>
    <t>within North LA basin*</t>
  </si>
  <si>
    <t>within East LA basin</t>
  </si>
  <si>
    <t>na</t>
  </si>
  <si>
    <t>within South LA basin*</t>
  </si>
  <si>
    <t>North LA - South LA*</t>
  </si>
  <si>
    <t>North LA - East LA</t>
  </si>
  <si>
    <t>South LA to East LA</t>
  </si>
  <si>
    <t>within San Diego region</t>
  </si>
  <si>
    <t>within San Joaquin Valley</t>
  </si>
  <si>
    <t xml:space="preserve">Other </t>
  </si>
  <si>
    <t>within entire LA basin</t>
  </si>
  <si>
    <t>within entire MTC</t>
  </si>
  <si>
    <t>within other regions</t>
  </si>
  <si>
    <t>Total between regions</t>
  </si>
  <si>
    <t>NOTE:  Conventional rail includes Metrolink and Surfliner within the LA Basin, and BART, Caltrain, ACE and Capitol Corridor within the Bay Area.</t>
  </si>
  <si>
    <r>
      <t>Auto Operating Cost</t>
    </r>
    <r>
      <rPr>
        <sz val="8"/>
        <rFont val="Arial"/>
        <family val="2"/>
      </rPr>
      <t xml:space="preserve"> = 25 cents per mile </t>
    </r>
    <r>
      <rPr>
        <b/>
        <sz val="8"/>
        <rFont val="Arial"/>
        <family val="2"/>
      </rPr>
      <t>per person</t>
    </r>
    <r>
      <rPr>
        <sz val="8"/>
        <rFont val="Arial"/>
        <family val="2"/>
      </rPr>
      <t xml:space="preserve"> (2005$$)</t>
    </r>
  </si>
  <si>
    <t>Consumer price change 2005-2008</t>
  </si>
  <si>
    <t xml:space="preserve"> http://www.dir.ca.gov/dlsr/CPI/EntireCCPI.PDF; all urban consumers</t>
  </si>
  <si>
    <t>Consumer price change 2005-2010</t>
  </si>
  <si>
    <t xml:space="preserve"> http://www.dir.ca.gov/dlsr/CPI/EntireCCPI.PDF; all urban consumers (August 2010 Value Used)</t>
  </si>
  <si>
    <t>Disclaimer</t>
  </si>
  <si>
    <t>The information and results presented in this workbook are estimates and projections that involve subjective judgments, and may differ materially from the actual future ridership and revenue. This workbook is not intended nor shall it be construed to constitute a guarantee, promise or representation of any particular outcome(s) or result(s). Further, the material presented in this workbook is provided for purposes of comparing potential minimum operating segments of the proposed California High Speed Rail project.</t>
  </si>
  <si>
    <t>Annual Region to Region Trips by Mode by Trip Purpose</t>
  </si>
  <si>
    <t>Air Trips</t>
  </si>
  <si>
    <t>Conventional Rail Trips</t>
  </si>
  <si>
    <t>High Speed Rail Trips</t>
  </si>
  <si>
    <t>Auto Trips</t>
  </si>
  <si>
    <t>Annual Total Trips</t>
  </si>
  <si>
    <t>HSR Share</t>
  </si>
  <si>
    <t>Origin Region</t>
  </si>
  <si>
    <t>Destination Region</t>
  </si>
  <si>
    <t>Business/ Commute</t>
  </si>
  <si>
    <t>Recreation/ Other</t>
  </si>
  <si>
    <t>AMBAG</t>
  </si>
  <si>
    <t>Central Coast</t>
  </si>
  <si>
    <t>Far North</t>
  </si>
  <si>
    <t>Fresno/Madera</t>
  </si>
  <si>
    <t>Kern</t>
  </si>
  <si>
    <t>South SJ Valley</t>
  </si>
  <si>
    <t>SACOG</t>
  </si>
  <si>
    <t>SANDAG</t>
  </si>
  <si>
    <t xml:space="preserve">       -</t>
  </si>
  <si>
    <t>San Joaquin</t>
  </si>
  <si>
    <t>Stanislaus</t>
  </si>
  <si>
    <t>W. Sierra Nevada</t>
  </si>
  <si>
    <t>MTC</t>
  </si>
  <si>
    <t>SCAG_North</t>
  </si>
  <si>
    <t>SCAG_South</t>
  </si>
  <si>
    <t>Interregional Total</t>
  </si>
  <si>
    <t>Intraregional Total</t>
  </si>
  <si>
    <t>Total Trips</t>
  </si>
  <si>
    <t>Source of Annual Interregional HSR Trips by Region Pair, Mode and Trip Purpose</t>
  </si>
  <si>
    <t>Year 2030</t>
  </si>
  <si>
    <t>Annual HSR Trips</t>
  </si>
  <si>
    <t>% Diverted from Each Mode - Business and Commute</t>
  </si>
  <si>
    <t>% Diverted from Each Mode - Recreation Other</t>
  </si>
  <si>
    <t>Induced</t>
  </si>
  <si>
    <t>SCAG</t>
  </si>
  <si>
    <t>SJV</t>
  </si>
  <si>
    <t>CC/AMBAG</t>
  </si>
  <si>
    <t>OTHER</t>
  </si>
  <si>
    <t>TOTAL</t>
  </si>
  <si>
    <t>Percent of Total Statewide Interregional HSR Trips that are Induced</t>
  </si>
  <si>
    <t>San Fernando Bus Station</t>
  </si>
  <si>
    <t>10-028d – IOS South: Merced to San Fernando</t>
  </si>
  <si>
    <t>Daily</t>
  </si>
  <si>
    <t>Percent</t>
  </si>
  <si>
    <t>Annual. Factor</t>
  </si>
  <si>
    <t>Annual (Millions)</t>
  </si>
  <si>
    <t>Shaded Areas are SCAG Station-to-Station Movements</t>
  </si>
  <si>
    <t>Column Total</t>
  </si>
  <si>
    <t>Total to/from each station</t>
  </si>
  <si>
    <t>11-028d – IOS South: Merced to San Fernando</t>
  </si>
  <si>
    <t>Row    Total</t>
  </si>
  <si>
    <t>Percent to/from each station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</si>
</sst>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_(* #,##0_);_(* \(#,##0\);_(* &quot;-&quot;??_);_(@_)"/>
    <numFmt numFmtId="168" formatCode="_(* #,##0%_);_(* \(#,##0\);_(* &quot;-&quot;??_);_(@_)"/>
    <numFmt numFmtId="169" formatCode="0.0"/>
  </numFmts>
  <fonts count="59">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10"/>
      <name val="Arial"/>
      <family val="2"/>
    </font>
    <font>
      <b/>
      <sz val="12"/>
      <name val="Arial"/>
      <family val="2"/>
    </font>
    <font>
      <b/>
      <sz val="8"/>
      <name val="Arial"/>
      <family val="2"/>
    </font>
    <font>
      <sz val="8"/>
      <name val="Arial"/>
      <family val="2"/>
    </font>
    <font>
      <b/>
      <sz val="8"/>
      <color indexed="54"/>
      <name val="Arial"/>
      <family val="2"/>
    </font>
    <font>
      <sz val="10"/>
      <name val="Arial"/>
      <family val="2"/>
    </font>
    <font>
      <sz val="8"/>
      <color indexed="54"/>
      <name val="Arial"/>
      <family val="2"/>
    </font>
    <font>
      <sz val="9"/>
      <name val="Arial"/>
      <family val="2"/>
    </font>
    <font>
      <b/>
      <sz val="9"/>
      <name val="Arial"/>
      <family val="2"/>
    </font>
    <font>
      <b/>
      <sz val="9"/>
      <color indexed="54"/>
      <name val="Arial"/>
      <family val="2"/>
    </font>
    <font>
      <b/>
      <sz val="11"/>
      <name val="Arial"/>
      <family val="2"/>
    </font>
    <font>
      <b/>
      <sz val="8"/>
      <name val="Tahoma"/>
      <family val="2"/>
    </font>
    <font>
      <sz val="8"/>
      <name val="Tahoma"/>
      <family val="2"/>
    </font>
    <font>
      <sz val="10"/>
      <color indexed="10"/>
      <name val="Arial"/>
      <family val="2"/>
    </font>
    <font>
      <b/>
      <i/>
      <sz val="8"/>
      <name val="Arial"/>
      <family val="2"/>
    </font>
    <font>
      <b/>
      <i/>
      <sz val="10"/>
      <name val="Arial"/>
      <family val="2"/>
    </font>
    <font>
      <b/>
      <sz val="10"/>
      <name val="Arial"/>
      <family val="2"/>
    </font>
    <font>
      <b/>
      <sz val="16"/>
      <color indexed="8"/>
      <name val="Calibri"/>
      <family val="2"/>
    </font>
    <font>
      <b/>
      <sz val="16"/>
      <color indexed="10"/>
      <name val="Calibri"/>
      <family val="2"/>
    </font>
    <font>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6"/>
      <color theme="1"/>
      <name val="Calibri"/>
      <family val="2"/>
    </font>
    <font>
      <sz val="16"/>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3" tint="0.39998000860214233"/>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1"/>
        <bgColor indexed="64"/>
      </patternFill>
    </fill>
    <fill>
      <patternFill patternType="solid">
        <fgColor theme="0" tint="-0.04997999966144562"/>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double"/>
      <bottom style="thin"/>
    </border>
    <border>
      <left/>
      <right style="double"/>
      <top style="double"/>
      <bottom style="thin"/>
    </border>
    <border>
      <left style="double"/>
      <right style="thin"/>
      <top/>
      <bottom/>
    </border>
    <border>
      <left/>
      <right style="double"/>
      <top/>
      <bottom/>
    </border>
    <border>
      <left style="double"/>
      <right style="thin"/>
      <top/>
      <bottom style="double"/>
    </border>
    <border>
      <left/>
      <right/>
      <top/>
      <bottom style="double"/>
    </border>
    <border>
      <left/>
      <right style="double"/>
      <top/>
      <bottom style="double"/>
    </border>
    <border>
      <left/>
      <right/>
      <top style="thin"/>
      <bottom style="double"/>
    </border>
    <border>
      <left/>
      <right/>
      <top style="double"/>
      <bottom/>
    </border>
    <border>
      <left style="double"/>
      <right style="thin"/>
      <top style="double"/>
      <bottom style="thin"/>
    </border>
    <border>
      <left/>
      <right/>
      <top/>
      <bottom style="medium"/>
    </border>
    <border>
      <left style="thin"/>
      <right/>
      <top/>
      <bottom/>
    </border>
    <border>
      <left style="medium"/>
      <right/>
      <top/>
      <bottom/>
    </border>
    <border>
      <left style="medium"/>
      <right/>
      <top style="thin"/>
      <bottom style="double"/>
    </border>
    <border>
      <left/>
      <right style="thin"/>
      <top style="thin"/>
      <bottom style="double"/>
    </border>
    <border>
      <left style="thin"/>
      <right/>
      <top style="thin"/>
      <bottom style="double"/>
    </border>
    <border>
      <left style="thin"/>
      <right style="thin"/>
      <top style="thin"/>
      <bottom style="double"/>
    </border>
    <border>
      <left style="medium"/>
      <right style="thin"/>
      <top style="double"/>
      <bottom style="thin"/>
    </border>
    <border>
      <left style="thin"/>
      <right style="thin"/>
      <top style="double"/>
      <bottom style="thin"/>
    </border>
    <border>
      <left style="thin"/>
      <right/>
      <top style="double"/>
      <bottom style="thin"/>
    </border>
    <border>
      <left style="thin"/>
      <right style="medium"/>
      <top style="double"/>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double"/>
    </border>
    <border>
      <left style="thin"/>
      <right style="thin"/>
      <top style="thin"/>
      <bottom/>
    </border>
    <border>
      <left style="thin"/>
      <right style="medium"/>
      <top style="thin"/>
      <bottom style="double"/>
    </border>
    <border>
      <left style="medium"/>
      <right style="thin"/>
      <top style="thin"/>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double">
        <color indexed="10"/>
      </left>
      <right/>
      <top style="double">
        <color indexed="10"/>
      </top>
      <bottom/>
    </border>
    <border>
      <left/>
      <right/>
      <top style="double">
        <color indexed="10"/>
      </top>
      <bottom/>
    </border>
    <border>
      <left/>
      <right style="double">
        <color indexed="10"/>
      </right>
      <top style="double">
        <color indexed="10"/>
      </top>
      <bottom/>
    </border>
    <border>
      <left/>
      <right/>
      <top style="medium"/>
      <bottom/>
    </border>
    <border>
      <left/>
      <right/>
      <top style="thin"/>
      <bottom/>
    </border>
    <border>
      <left/>
      <right style="thin"/>
      <top style="medium"/>
      <bottom/>
    </border>
    <border>
      <left/>
      <right/>
      <top style="thin"/>
      <bottom style="thin"/>
    </border>
    <border>
      <left/>
      <right style="thin"/>
      <top style="thin"/>
      <bottom style="thin"/>
    </border>
    <border>
      <left/>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thin"/>
      <right style="thin">
        <color indexed="55"/>
      </right>
      <top style="thin"/>
      <bottom style="thin"/>
    </border>
    <border>
      <left/>
      <right/>
      <top style="thin"/>
      <bottom style="thin">
        <color indexed="55"/>
      </bottom>
    </border>
    <border>
      <left style="thin"/>
      <right/>
      <top style="thin"/>
      <bottom/>
    </border>
    <border>
      <left/>
      <right style="thin"/>
      <top style="thin"/>
      <bottom/>
    </border>
    <border>
      <left/>
      <right/>
      <top style="thin">
        <color indexed="55"/>
      </top>
      <bottom style="thin">
        <color indexed="55"/>
      </bottom>
    </border>
    <border>
      <left/>
      <right style="thin"/>
      <top/>
      <bottom/>
    </border>
    <border>
      <left/>
      <right/>
      <top style="thin">
        <color indexed="55"/>
      </top>
      <bottom style="thin"/>
    </border>
    <border>
      <left style="thin"/>
      <right/>
      <top/>
      <bottom style="thin"/>
    </border>
    <border>
      <left/>
      <right style="thin"/>
      <top/>
      <bottom style="thin"/>
    </border>
    <border>
      <left/>
      <right style="thin"/>
      <top style="thin"/>
      <bottom style="thin">
        <color indexed="55"/>
      </bottom>
    </border>
    <border>
      <left/>
      <right style="thin"/>
      <top style="thin">
        <color indexed="55"/>
      </top>
      <bottom style="thin">
        <color indexed="55"/>
      </bottom>
    </border>
    <border>
      <left/>
      <right style="thin"/>
      <top style="thin">
        <color indexed="55"/>
      </top>
      <bottom style="thin"/>
    </border>
    <border>
      <left style="thin"/>
      <right style="thin">
        <color indexed="55"/>
      </right>
      <top/>
      <bottom style="thin"/>
    </border>
    <border>
      <left/>
      <right/>
      <top style="double"/>
      <bottom style="double"/>
    </border>
    <border>
      <left style="double">
        <color indexed="10"/>
      </left>
      <right/>
      <top/>
      <bottom style="double">
        <color indexed="10"/>
      </bottom>
    </border>
    <border>
      <left/>
      <right/>
      <top/>
      <bottom style="double">
        <color indexed="10"/>
      </bottom>
    </border>
    <border>
      <left/>
      <right style="double">
        <color rgb="FFFF0000"/>
      </right>
      <top/>
      <bottom style="double">
        <color indexed="10"/>
      </bottom>
    </border>
    <border>
      <left/>
      <right style="double">
        <color indexed="10"/>
      </right>
      <top/>
      <bottom style="double">
        <color indexed="10"/>
      </bottom>
    </border>
    <border>
      <left style="thin"/>
      <right style="thin"/>
      <top style="medium"/>
      <bottom/>
    </border>
    <border>
      <left style="thin"/>
      <right style="thin"/>
      <top/>
      <bottom style="thin"/>
    </border>
    <border>
      <left style="thin"/>
      <right style="medium"/>
      <top style="medium"/>
      <bottom/>
    </border>
    <border>
      <left style="thin"/>
      <right style="medium"/>
      <top/>
      <bottom/>
    </border>
    <border>
      <left style="thin"/>
      <right style="medium"/>
      <top/>
      <bottom style="double"/>
    </border>
    <border>
      <left/>
      <right/>
      <top style="medium"/>
      <bottom style="thin"/>
    </border>
    <border>
      <left style="thin"/>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37">
    <xf numFmtId="0" fontId="0" fillId="0" borderId="0" xfId="0" applyFont="1" applyAlignment="1">
      <alignment/>
    </xf>
    <xf numFmtId="3" fontId="0" fillId="0" borderId="0" xfId="0" applyNumberFormat="1" applyAlignment="1">
      <alignment/>
    </xf>
    <xf numFmtId="2" fontId="53" fillId="0" borderId="0" xfId="0" applyNumberFormat="1" applyFont="1" applyFill="1" applyBorder="1" applyAlignment="1">
      <alignment/>
    </xf>
    <xf numFmtId="3" fontId="0" fillId="0" borderId="10" xfId="0" applyNumberFormat="1" applyBorder="1" applyAlignment="1">
      <alignment/>
    </xf>
    <xf numFmtId="9" fontId="0" fillId="0" borderId="0" xfId="57" applyFont="1" applyAlignment="1">
      <alignment/>
    </xf>
    <xf numFmtId="9" fontId="0" fillId="0" borderId="10" xfId="57" applyFont="1" applyBorder="1" applyAlignment="1">
      <alignment/>
    </xf>
    <xf numFmtId="0" fontId="53" fillId="0" borderId="11" xfId="0" applyFont="1" applyBorder="1" applyAlignment="1">
      <alignment horizontal="right" wrapText="1"/>
    </xf>
    <xf numFmtId="2" fontId="53" fillId="0" borderId="11" xfId="0" applyNumberFormat="1" applyFont="1" applyBorder="1" applyAlignment="1">
      <alignment horizontal="right" wrapText="1"/>
    </xf>
    <xf numFmtId="2" fontId="53" fillId="0" borderId="12" xfId="0" applyNumberFormat="1" applyFont="1" applyFill="1" applyBorder="1" applyAlignment="1">
      <alignment horizontal="right" wrapText="1"/>
    </xf>
    <xf numFmtId="2" fontId="53" fillId="0" borderId="13" xfId="0" applyNumberFormat="1" applyFont="1" applyBorder="1" applyAlignment="1">
      <alignment/>
    </xf>
    <xf numFmtId="3" fontId="0" fillId="0" borderId="14" xfId="0" applyNumberFormat="1" applyBorder="1" applyAlignment="1">
      <alignment/>
    </xf>
    <xf numFmtId="2" fontId="53" fillId="0" borderId="15" xfId="0" applyNumberFormat="1" applyFont="1" applyFill="1" applyBorder="1" applyAlignment="1">
      <alignment/>
    </xf>
    <xf numFmtId="3" fontId="0" fillId="0" borderId="16" xfId="0" applyNumberFormat="1" applyBorder="1" applyAlignment="1">
      <alignment/>
    </xf>
    <xf numFmtId="3" fontId="0" fillId="0" borderId="17" xfId="0" applyNumberFormat="1" applyBorder="1" applyAlignment="1">
      <alignment/>
    </xf>
    <xf numFmtId="3" fontId="0" fillId="0" borderId="18" xfId="0" applyNumberFormat="1" applyBorder="1" applyAlignment="1">
      <alignment/>
    </xf>
    <xf numFmtId="9" fontId="0" fillId="0" borderId="18" xfId="57" applyFont="1" applyBorder="1" applyAlignment="1">
      <alignment/>
    </xf>
    <xf numFmtId="0" fontId="0" fillId="0" borderId="19" xfId="0" applyBorder="1" applyAlignment="1">
      <alignment/>
    </xf>
    <xf numFmtId="2" fontId="53" fillId="0" borderId="18" xfId="0" applyNumberFormat="1" applyFont="1" applyFill="1" applyBorder="1" applyAlignment="1">
      <alignment/>
    </xf>
    <xf numFmtId="0" fontId="55" fillId="33" borderId="20" xfId="0" applyFont="1" applyFill="1" applyBorder="1" applyAlignment="1">
      <alignment horizontal="center" vertical="center"/>
    </xf>
    <xf numFmtId="0" fontId="55" fillId="34" borderId="20" xfId="0" applyFont="1" applyFill="1" applyBorder="1" applyAlignment="1">
      <alignment horizontal="center" vertical="center"/>
    </xf>
    <xf numFmtId="0" fontId="55" fillId="21" borderId="20" xfId="0" applyFont="1" applyFill="1" applyBorder="1" applyAlignment="1">
      <alignment horizontal="center" vertical="center"/>
    </xf>
    <xf numFmtId="0" fontId="5" fillId="0" borderId="0" xfId="0" applyFont="1" applyAlignment="1">
      <alignment/>
    </xf>
    <xf numFmtId="0" fontId="6" fillId="0" borderId="21" xfId="0" applyFont="1" applyBorder="1" applyAlignment="1">
      <alignment/>
    </xf>
    <xf numFmtId="0" fontId="6" fillId="0" borderId="22" xfId="0" applyFont="1" applyBorder="1" applyAlignment="1">
      <alignment horizontal="center"/>
    </xf>
    <xf numFmtId="0" fontId="6" fillId="0" borderId="23" xfId="0" applyFont="1" applyBorder="1" applyAlignment="1">
      <alignment horizontal="center"/>
    </xf>
    <xf numFmtId="0" fontId="7" fillId="0" borderId="24" xfId="0" applyFont="1" applyBorder="1" applyAlignment="1">
      <alignment wrapText="1"/>
    </xf>
    <xf numFmtId="0" fontId="6" fillId="0" borderId="25" xfId="0" applyFont="1" applyBorder="1" applyAlignment="1">
      <alignment horizontal="center" wrapText="1"/>
    </xf>
    <xf numFmtId="0" fontId="8" fillId="35" borderId="26" xfId="0" applyFont="1" applyFill="1" applyBorder="1" applyAlignment="1">
      <alignment horizontal="center" wrapText="1"/>
    </xf>
    <xf numFmtId="0" fontId="6" fillId="0" borderId="27" xfId="0" applyFont="1" applyBorder="1" applyAlignment="1">
      <alignment horizontal="center" wrapText="1"/>
    </xf>
    <xf numFmtId="0" fontId="6" fillId="36" borderId="27" xfId="0" applyFont="1" applyFill="1" applyBorder="1" applyAlignment="1">
      <alignment horizontal="center" wrapText="1"/>
    </xf>
    <xf numFmtId="0" fontId="6" fillId="35" borderId="27" xfId="0" applyFont="1" applyFill="1" applyBorder="1" applyAlignment="1">
      <alignment horizontal="center" wrapText="1"/>
    </xf>
    <xf numFmtId="0" fontId="6" fillId="37" borderId="27" xfId="0" applyFont="1" applyFill="1" applyBorder="1" applyAlignment="1">
      <alignment horizontal="center" wrapText="1"/>
    </xf>
    <xf numFmtId="0" fontId="6" fillId="38" borderId="26" xfId="0" applyFont="1" applyFill="1" applyBorder="1" applyAlignment="1">
      <alignment horizontal="center" wrapText="1"/>
    </xf>
    <xf numFmtId="0" fontId="6" fillId="0" borderId="27" xfId="0" applyFont="1" applyFill="1" applyBorder="1" applyAlignment="1">
      <alignment horizontal="center" wrapText="1"/>
    </xf>
    <xf numFmtId="0" fontId="7" fillId="0" borderId="28" xfId="0" applyFont="1" applyBorder="1" applyAlignment="1">
      <alignment/>
    </xf>
    <xf numFmtId="0" fontId="7" fillId="0" borderId="29" xfId="0" applyFont="1" applyBorder="1" applyAlignment="1">
      <alignment horizontal="left" indent="1"/>
    </xf>
    <xf numFmtId="164" fontId="10" fillId="35" borderId="30" xfId="44" applyNumberFormat="1" applyFont="1" applyFill="1" applyBorder="1" applyAlignment="1">
      <alignment horizontal="right" vertical="center" indent="1"/>
    </xf>
    <xf numFmtId="164" fontId="7" fillId="0" borderId="29" xfId="44" applyNumberFormat="1" applyFont="1" applyFill="1" applyBorder="1" applyAlignment="1">
      <alignment horizontal="right" vertical="center" indent="1"/>
    </xf>
    <xf numFmtId="164" fontId="7" fillId="36" borderId="29" xfId="44" applyNumberFormat="1" applyFont="1" applyFill="1" applyBorder="1" applyAlignment="1">
      <alignment horizontal="right" vertical="center" indent="1"/>
    </xf>
    <xf numFmtId="164" fontId="7" fillId="35" borderId="29" xfId="44" applyNumberFormat="1" applyFont="1" applyFill="1" applyBorder="1" applyAlignment="1">
      <alignment horizontal="right" vertical="center" indent="1"/>
    </xf>
    <xf numFmtId="3" fontId="7" fillId="37" borderId="29" xfId="44" applyNumberFormat="1" applyFont="1" applyFill="1" applyBorder="1" applyAlignment="1">
      <alignment horizontal="right" vertical="center" indent="1"/>
    </xf>
    <xf numFmtId="3" fontId="7" fillId="38" borderId="30" xfId="0" applyNumberFormat="1" applyFont="1" applyFill="1" applyBorder="1" applyAlignment="1">
      <alignment horizontal="right" vertical="center" indent="1"/>
    </xf>
    <xf numFmtId="9" fontId="7" fillId="35" borderId="29" xfId="57" applyNumberFormat="1" applyFont="1" applyFill="1" applyBorder="1" applyAlignment="1">
      <alignment horizontal="right"/>
    </xf>
    <xf numFmtId="9" fontId="7" fillId="0" borderId="29" xfId="57" applyNumberFormat="1" applyFont="1" applyBorder="1" applyAlignment="1">
      <alignment horizontal="right"/>
    </xf>
    <xf numFmtId="9" fontId="7" fillId="37" borderId="29" xfId="57" applyNumberFormat="1" applyFont="1" applyFill="1" applyBorder="1" applyAlignment="1">
      <alignment horizontal="right"/>
    </xf>
    <xf numFmtId="165" fontId="7" fillId="35" borderId="29" xfId="44" applyNumberFormat="1" applyFont="1" applyFill="1" applyBorder="1" applyAlignment="1">
      <alignment horizontal="center"/>
    </xf>
    <xf numFmtId="5" fontId="7" fillId="0" borderId="29" xfId="44" applyNumberFormat="1" applyFont="1" applyBorder="1" applyAlignment="1">
      <alignment horizontal="center"/>
    </xf>
    <xf numFmtId="165" fontId="7" fillId="35" borderId="31" xfId="44" applyNumberFormat="1" applyFont="1" applyFill="1" applyBorder="1" applyAlignment="1">
      <alignment horizontal="right" vertical="center" indent="1"/>
    </xf>
    <xf numFmtId="0" fontId="7" fillId="0" borderId="32" xfId="0" applyFont="1" applyBorder="1" applyAlignment="1">
      <alignment/>
    </xf>
    <xf numFmtId="0" fontId="7" fillId="0" borderId="33" xfId="0" applyFont="1" applyBorder="1" applyAlignment="1">
      <alignment horizontal="left" indent="1"/>
    </xf>
    <xf numFmtId="164" fontId="10" fillId="35" borderId="34" xfId="44" applyNumberFormat="1" applyFont="1" applyFill="1" applyBorder="1" applyAlignment="1">
      <alignment horizontal="right" vertical="center" indent="1"/>
    </xf>
    <xf numFmtId="164" fontId="7" fillId="0" borderId="33" xfId="44" applyNumberFormat="1" applyFont="1" applyFill="1" applyBorder="1" applyAlignment="1">
      <alignment horizontal="right" vertical="center" indent="1"/>
    </xf>
    <xf numFmtId="164" fontId="7" fillId="36" borderId="33" xfId="44" applyNumberFormat="1" applyFont="1" applyFill="1" applyBorder="1" applyAlignment="1">
      <alignment horizontal="right" vertical="center" indent="1"/>
    </xf>
    <xf numFmtId="164" fontId="7" fillId="35" borderId="33" xfId="44" applyNumberFormat="1" applyFont="1" applyFill="1" applyBorder="1" applyAlignment="1">
      <alignment horizontal="right" vertical="center" indent="1"/>
    </xf>
    <xf numFmtId="3" fontId="7" fillId="37" borderId="33" xfId="44" applyNumberFormat="1" applyFont="1" applyFill="1" applyBorder="1" applyAlignment="1">
      <alignment horizontal="right" vertical="center" indent="1"/>
    </xf>
    <xf numFmtId="3" fontId="7" fillId="38" borderId="34" xfId="0" applyNumberFormat="1" applyFont="1" applyFill="1" applyBorder="1" applyAlignment="1">
      <alignment horizontal="right" vertical="center" indent="1"/>
    </xf>
    <xf numFmtId="9" fontId="7" fillId="35" borderId="33" xfId="57" applyNumberFormat="1" applyFont="1" applyFill="1" applyBorder="1" applyAlignment="1">
      <alignment horizontal="right"/>
    </xf>
    <xf numFmtId="9" fontId="7" fillId="0" borderId="33" xfId="57" applyNumberFormat="1" applyFont="1" applyBorder="1" applyAlignment="1">
      <alignment horizontal="right"/>
    </xf>
    <xf numFmtId="9" fontId="7" fillId="37" borderId="33" xfId="57" applyNumberFormat="1" applyFont="1" applyFill="1" applyBorder="1" applyAlignment="1">
      <alignment horizontal="right"/>
    </xf>
    <xf numFmtId="165" fontId="7" fillId="35" borderId="33" xfId="44" applyNumberFormat="1" applyFont="1" applyFill="1" applyBorder="1" applyAlignment="1">
      <alignment horizontal="center"/>
    </xf>
    <xf numFmtId="5" fontId="7" fillId="0" borderId="33" xfId="44" applyNumberFormat="1" applyFont="1" applyBorder="1" applyAlignment="1">
      <alignment horizontal="center"/>
    </xf>
    <xf numFmtId="165" fontId="7" fillId="35" borderId="35" xfId="44" applyNumberFormat="1" applyFont="1" applyFill="1" applyBorder="1" applyAlignment="1">
      <alignment horizontal="right" vertical="center" indent="1"/>
    </xf>
    <xf numFmtId="166" fontId="7" fillId="35" borderId="33" xfId="57" applyNumberFormat="1" applyFont="1" applyFill="1" applyBorder="1" applyAlignment="1">
      <alignment horizontal="right"/>
    </xf>
    <xf numFmtId="166" fontId="7" fillId="0" borderId="33" xfId="57" applyNumberFormat="1" applyFont="1" applyBorder="1" applyAlignment="1">
      <alignment horizontal="right"/>
    </xf>
    <xf numFmtId="0" fontId="11" fillId="0" borderId="36" xfId="0" applyFont="1" applyBorder="1" applyAlignment="1">
      <alignment/>
    </xf>
    <xf numFmtId="0" fontId="12" fillId="0" borderId="27" xfId="0" applyFont="1" applyFill="1" applyBorder="1" applyAlignment="1">
      <alignment horizontal="center"/>
    </xf>
    <xf numFmtId="164" fontId="13" fillId="35" borderId="26" xfId="44" applyNumberFormat="1" applyFont="1" applyFill="1" applyBorder="1" applyAlignment="1">
      <alignment horizontal="right" vertical="center" indent="1"/>
    </xf>
    <xf numFmtId="164" fontId="12" fillId="0" borderId="27" xfId="44" applyNumberFormat="1" applyFont="1" applyFill="1" applyBorder="1" applyAlignment="1">
      <alignment horizontal="right" vertical="center" indent="1"/>
    </xf>
    <xf numFmtId="164" fontId="12" fillId="36" borderId="27" xfId="44" applyNumberFormat="1" applyFont="1" applyFill="1" applyBorder="1" applyAlignment="1">
      <alignment horizontal="right" vertical="center" indent="1"/>
    </xf>
    <xf numFmtId="164" fontId="12" fillId="35" borderId="27" xfId="44" applyNumberFormat="1" applyFont="1" applyFill="1" applyBorder="1" applyAlignment="1">
      <alignment horizontal="right" vertical="center" indent="1"/>
    </xf>
    <xf numFmtId="3" fontId="12" fillId="37" borderId="27" xfId="44" applyNumberFormat="1" applyFont="1" applyFill="1" applyBorder="1" applyAlignment="1">
      <alignment horizontal="right" vertical="center" indent="1"/>
    </xf>
    <xf numFmtId="3" fontId="12" fillId="38" borderId="26" xfId="44" applyNumberFormat="1" applyFont="1" applyFill="1" applyBorder="1" applyAlignment="1">
      <alignment horizontal="left" vertical="center"/>
    </xf>
    <xf numFmtId="9" fontId="12" fillId="35" borderId="27" xfId="57" applyNumberFormat="1" applyFont="1" applyFill="1" applyBorder="1" applyAlignment="1">
      <alignment horizontal="right"/>
    </xf>
    <xf numFmtId="9" fontId="12" fillId="0" borderId="27" xfId="57" applyNumberFormat="1" applyFont="1" applyBorder="1" applyAlignment="1">
      <alignment horizontal="right"/>
    </xf>
    <xf numFmtId="9" fontId="12" fillId="37" borderId="27" xfId="57" applyNumberFormat="1" applyFont="1" applyFill="1" applyBorder="1" applyAlignment="1">
      <alignment horizontal="right"/>
    </xf>
    <xf numFmtId="165" fontId="12" fillId="35" borderId="37" xfId="44" applyNumberFormat="1" applyFont="1" applyFill="1" applyBorder="1" applyAlignment="1">
      <alignment horizontal="center"/>
    </xf>
    <xf numFmtId="166" fontId="12" fillId="0" borderId="27" xfId="44" applyNumberFormat="1" applyFont="1" applyBorder="1" applyAlignment="1">
      <alignment horizontal="center"/>
    </xf>
    <xf numFmtId="165" fontId="12" fillId="35" borderId="38" xfId="44" applyNumberFormat="1" applyFont="1" applyFill="1" applyBorder="1" applyAlignment="1">
      <alignment horizontal="right" indent="1"/>
    </xf>
    <xf numFmtId="0" fontId="7" fillId="0" borderId="33" xfId="0" applyFont="1" applyFill="1" applyBorder="1" applyAlignment="1">
      <alignment horizontal="left" indent="1"/>
    </xf>
    <xf numFmtId="0" fontId="7" fillId="0" borderId="39" xfId="0" applyFont="1" applyBorder="1" applyAlignment="1">
      <alignment/>
    </xf>
    <xf numFmtId="0" fontId="7" fillId="0" borderId="37" xfId="0" applyFont="1" applyFill="1" applyBorder="1" applyAlignment="1">
      <alignment horizontal="left" indent="1"/>
    </xf>
    <xf numFmtId="0" fontId="7" fillId="0" borderId="40" xfId="0" applyFont="1" applyBorder="1" applyAlignment="1">
      <alignment/>
    </xf>
    <xf numFmtId="0" fontId="7" fillId="0" borderId="41" xfId="0" applyFont="1" applyFill="1" applyBorder="1" applyAlignment="1">
      <alignment horizontal="left" indent="1"/>
    </xf>
    <xf numFmtId="164" fontId="10" fillId="35" borderId="42" xfId="44" applyNumberFormat="1" applyFont="1" applyFill="1" applyBorder="1" applyAlignment="1">
      <alignment horizontal="right" vertical="center" indent="1"/>
    </xf>
    <xf numFmtId="164" fontId="7" fillId="0" borderId="41" xfId="44" applyNumberFormat="1" applyFont="1" applyFill="1" applyBorder="1" applyAlignment="1">
      <alignment horizontal="right" vertical="center" indent="1"/>
    </xf>
    <xf numFmtId="164" fontId="7" fillId="36" borderId="41" xfId="44" applyNumberFormat="1" applyFont="1" applyFill="1" applyBorder="1" applyAlignment="1">
      <alignment horizontal="right" vertical="center" indent="1"/>
    </xf>
    <xf numFmtId="164" fontId="7" fillId="35" borderId="41" xfId="44" applyNumberFormat="1" applyFont="1" applyFill="1" applyBorder="1" applyAlignment="1">
      <alignment horizontal="right" vertical="center" indent="1"/>
    </xf>
    <xf numFmtId="3" fontId="7" fillId="37" borderId="41" xfId="44" applyNumberFormat="1" applyFont="1" applyFill="1" applyBorder="1" applyAlignment="1">
      <alignment horizontal="right" vertical="center" indent="1"/>
    </xf>
    <xf numFmtId="3" fontId="7" fillId="38" borderId="42" xfId="0" applyNumberFormat="1" applyFont="1" applyFill="1" applyBorder="1" applyAlignment="1">
      <alignment horizontal="right" vertical="center" indent="1"/>
    </xf>
    <xf numFmtId="9" fontId="7" fillId="35" borderId="41" xfId="57" applyNumberFormat="1" applyFont="1" applyFill="1" applyBorder="1" applyAlignment="1">
      <alignment horizontal="right"/>
    </xf>
    <xf numFmtId="9" fontId="7" fillId="0" borderId="41" xfId="57" applyNumberFormat="1" applyFont="1" applyBorder="1" applyAlignment="1">
      <alignment horizontal="right"/>
    </xf>
    <xf numFmtId="9" fontId="7" fillId="37" borderId="41" xfId="57" applyNumberFormat="1" applyFont="1" applyFill="1" applyBorder="1" applyAlignment="1">
      <alignment horizontal="right"/>
    </xf>
    <xf numFmtId="165" fontId="7" fillId="35" borderId="41" xfId="44" applyNumberFormat="1" applyFont="1" applyFill="1" applyBorder="1" applyAlignment="1">
      <alignment horizontal="center"/>
    </xf>
    <xf numFmtId="5" fontId="7" fillId="0" borderId="41" xfId="44" applyNumberFormat="1" applyFont="1" applyBorder="1" applyAlignment="1">
      <alignment horizontal="center"/>
    </xf>
    <xf numFmtId="165" fontId="7" fillId="35" borderId="43" xfId="44" applyNumberFormat="1" applyFont="1" applyFill="1" applyBorder="1" applyAlignment="1">
      <alignment horizontal="right" vertical="center" indent="1"/>
    </xf>
    <xf numFmtId="0" fontId="7" fillId="0" borderId="0" xfId="0" applyFont="1" applyFill="1" applyBorder="1" applyAlignment="1">
      <alignment/>
    </xf>
    <xf numFmtId="164" fontId="0" fillId="0" borderId="0" xfId="0" applyNumberFormat="1" applyAlignment="1">
      <alignment/>
    </xf>
    <xf numFmtId="0" fontId="6" fillId="0" borderId="0" xfId="0" applyFont="1" applyFill="1" applyAlignment="1">
      <alignment/>
    </xf>
    <xf numFmtId="164" fontId="7" fillId="0" borderId="0" xfId="0" applyNumberFormat="1" applyFont="1" applyAlignment="1">
      <alignment/>
    </xf>
    <xf numFmtId="0" fontId="7" fillId="0" borderId="0" xfId="0" applyFont="1" applyAlignment="1">
      <alignment/>
    </xf>
    <xf numFmtId="0" fontId="14" fillId="0" borderId="0" xfId="0" applyFont="1" applyAlignment="1">
      <alignment/>
    </xf>
    <xf numFmtId="0" fontId="12" fillId="0" borderId="44" xfId="0" applyFont="1" applyBorder="1" applyAlignment="1">
      <alignment horizontal="left" vertical="center" indent="1"/>
    </xf>
    <xf numFmtId="0" fontId="0" fillId="0" borderId="45" xfId="0" applyBorder="1" applyAlignment="1">
      <alignment horizontal="left" vertical="center" indent="1"/>
    </xf>
    <xf numFmtId="0" fontId="0" fillId="0" borderId="46" xfId="0" applyBorder="1" applyAlignment="1">
      <alignment horizontal="left" vertical="center" indent="1"/>
    </xf>
    <xf numFmtId="0" fontId="4" fillId="0" borderId="0" xfId="0" applyFont="1" applyAlignment="1">
      <alignment/>
    </xf>
    <xf numFmtId="0" fontId="7" fillId="0" borderId="47" xfId="0" applyFont="1" applyBorder="1" applyAlignment="1">
      <alignment/>
    </xf>
    <xf numFmtId="2" fontId="6" fillId="0" borderId="10" xfId="0" applyNumberFormat="1" applyFont="1" applyBorder="1" applyAlignment="1">
      <alignment horizontal="center" wrapText="1"/>
    </xf>
    <xf numFmtId="2" fontId="6" fillId="35" borderId="10" xfId="0" applyNumberFormat="1" applyFont="1" applyFill="1" applyBorder="1" applyAlignment="1">
      <alignment horizontal="center" wrapText="1"/>
    </xf>
    <xf numFmtId="167" fontId="7" fillId="0" borderId="0" xfId="42" applyNumberFormat="1" applyFont="1" applyAlignment="1">
      <alignment horizontal="left"/>
    </xf>
    <xf numFmtId="167" fontId="7" fillId="0" borderId="48" xfId="42" applyNumberFormat="1" applyFont="1" applyBorder="1" applyAlignment="1">
      <alignment horizontal="center"/>
    </xf>
    <xf numFmtId="168" fontId="7" fillId="0" borderId="0" xfId="42" applyNumberFormat="1" applyFont="1" applyAlignment="1">
      <alignment horizontal="center"/>
    </xf>
    <xf numFmtId="167" fontId="7" fillId="0" borderId="0" xfId="42" applyNumberFormat="1" applyFont="1" applyBorder="1" applyAlignment="1">
      <alignment horizontal="center"/>
    </xf>
    <xf numFmtId="0" fontId="17" fillId="0" borderId="0" xfId="0" applyFont="1" applyAlignment="1">
      <alignment/>
    </xf>
    <xf numFmtId="167" fontId="7" fillId="0" borderId="21" xfId="42" applyNumberFormat="1" applyFont="1" applyBorder="1" applyAlignment="1">
      <alignment horizontal="left"/>
    </xf>
    <xf numFmtId="167" fontId="7" fillId="0" borderId="21" xfId="42" applyNumberFormat="1" applyFont="1" applyBorder="1" applyAlignment="1">
      <alignment horizontal="center"/>
    </xf>
    <xf numFmtId="0" fontId="0" fillId="0" borderId="21" xfId="0" applyBorder="1" applyAlignment="1">
      <alignment/>
    </xf>
    <xf numFmtId="167" fontId="7" fillId="0" borderId="0" xfId="42" applyNumberFormat="1" applyFont="1" applyBorder="1" applyAlignment="1">
      <alignment horizontal="left"/>
    </xf>
    <xf numFmtId="167" fontId="7" fillId="0" borderId="47" xfId="42" applyNumberFormat="1" applyFont="1" applyBorder="1" applyAlignment="1">
      <alignment horizontal="center"/>
    </xf>
    <xf numFmtId="168" fontId="7" fillId="0" borderId="47" xfId="42" applyNumberFormat="1" applyFont="1" applyBorder="1" applyAlignment="1">
      <alignment horizontal="center"/>
    </xf>
    <xf numFmtId="0" fontId="0" fillId="0" borderId="0" xfId="0" applyBorder="1" applyAlignment="1">
      <alignment/>
    </xf>
    <xf numFmtId="168" fontId="7" fillId="0" borderId="0" xfId="42" applyNumberFormat="1" applyFont="1" applyBorder="1" applyAlignment="1">
      <alignment horizontal="center"/>
    </xf>
    <xf numFmtId="167" fontId="18" fillId="0" borderId="0" xfId="42" applyNumberFormat="1" applyFont="1" applyAlignment="1">
      <alignment horizontal="left"/>
    </xf>
    <xf numFmtId="167" fontId="18" fillId="0" borderId="0" xfId="42" applyNumberFormat="1" applyFont="1" applyAlignment="1">
      <alignment horizontal="center"/>
    </xf>
    <xf numFmtId="168" fontId="18" fillId="0" borderId="0" xfId="42" applyNumberFormat="1" applyFont="1" applyAlignment="1">
      <alignment horizontal="center"/>
    </xf>
    <xf numFmtId="0" fontId="19" fillId="0" borderId="0" xfId="0" applyFont="1" applyAlignment="1">
      <alignment/>
    </xf>
    <xf numFmtId="167" fontId="7" fillId="0" borderId="0" xfId="42" applyNumberFormat="1" applyFont="1" applyAlignment="1">
      <alignment horizontal="center"/>
    </xf>
    <xf numFmtId="0" fontId="0" fillId="0" borderId="0" xfId="0" applyAlignment="1">
      <alignment vertical="center"/>
    </xf>
    <xf numFmtId="0" fontId="7" fillId="0" borderId="49" xfId="0" applyFont="1" applyBorder="1" applyAlignment="1">
      <alignment/>
    </xf>
    <xf numFmtId="2" fontId="6" fillId="0" borderId="50" xfId="0" applyNumberFormat="1" applyFont="1" applyBorder="1" applyAlignment="1">
      <alignment horizontal="center" wrapText="1"/>
    </xf>
    <xf numFmtId="2" fontId="6" fillId="0" borderId="51" xfId="0" applyNumberFormat="1" applyFont="1" applyBorder="1" applyAlignment="1">
      <alignment horizontal="center" wrapText="1"/>
    </xf>
    <xf numFmtId="2" fontId="6" fillId="35" borderId="52" xfId="0" applyNumberFormat="1" applyFont="1" applyFill="1" applyBorder="1" applyAlignment="1">
      <alignment horizontal="center" wrapText="1"/>
    </xf>
    <xf numFmtId="2" fontId="6" fillId="35" borderId="53" xfId="0" applyNumberFormat="1" applyFont="1" applyFill="1" applyBorder="1" applyAlignment="1">
      <alignment horizontal="center" wrapText="1"/>
    </xf>
    <xf numFmtId="2" fontId="6" fillId="35" borderId="54" xfId="0" applyNumberFormat="1" applyFont="1" applyFill="1" applyBorder="1" applyAlignment="1">
      <alignment horizontal="center" wrapText="1"/>
    </xf>
    <xf numFmtId="2" fontId="6" fillId="35" borderId="55" xfId="0" applyNumberFormat="1" applyFont="1" applyFill="1" applyBorder="1" applyAlignment="1">
      <alignment horizontal="center" wrapText="1"/>
    </xf>
    <xf numFmtId="0" fontId="9" fillId="0" borderId="56" xfId="0" applyFont="1" applyBorder="1" applyAlignment="1">
      <alignment/>
    </xf>
    <xf numFmtId="167" fontId="7" fillId="0" borderId="57" xfId="42" applyNumberFormat="1" applyFont="1" applyFill="1" applyBorder="1" applyAlignment="1">
      <alignment horizontal="center"/>
    </xf>
    <xf numFmtId="167" fontId="7" fillId="0" borderId="48" xfId="42" applyNumberFormat="1" applyFont="1" applyFill="1" applyBorder="1" applyAlignment="1">
      <alignment horizontal="center"/>
    </xf>
    <xf numFmtId="167" fontId="7" fillId="0" borderId="58" xfId="42" applyNumberFormat="1" applyFont="1" applyFill="1" applyBorder="1" applyAlignment="1">
      <alignment horizontal="center"/>
    </xf>
    <xf numFmtId="9" fontId="7" fillId="0" borderId="57" xfId="57" applyFont="1" applyBorder="1" applyAlignment="1">
      <alignment horizontal="center"/>
    </xf>
    <xf numFmtId="9" fontId="7" fillId="0" borderId="48" xfId="57" applyFont="1" applyBorder="1" applyAlignment="1">
      <alignment horizontal="center"/>
    </xf>
    <xf numFmtId="9" fontId="7" fillId="0" borderId="58" xfId="57" applyFont="1" applyBorder="1" applyAlignment="1">
      <alignment horizontal="center"/>
    </xf>
    <xf numFmtId="0" fontId="9" fillId="0" borderId="0" xfId="0" applyFont="1" applyAlignment="1">
      <alignment/>
    </xf>
    <xf numFmtId="0" fontId="9" fillId="0" borderId="59" xfId="0" applyFont="1" applyFill="1" applyBorder="1" applyAlignment="1">
      <alignment/>
    </xf>
    <xf numFmtId="167" fontId="7" fillId="0" borderId="22" xfId="42" applyNumberFormat="1" applyFont="1" applyFill="1" applyBorder="1" applyAlignment="1">
      <alignment horizontal="center"/>
    </xf>
    <xf numFmtId="167" fontId="7" fillId="0" borderId="0" xfId="42" applyNumberFormat="1" applyFont="1" applyFill="1" applyBorder="1" applyAlignment="1">
      <alignment horizontal="center"/>
    </xf>
    <xf numFmtId="167" fontId="7" fillId="0" borderId="60" xfId="42" applyNumberFormat="1" applyFont="1" applyFill="1" applyBorder="1" applyAlignment="1">
      <alignment horizontal="center"/>
    </xf>
    <xf numFmtId="9" fontId="7" fillId="0" borderId="22" xfId="57" applyFont="1" applyBorder="1" applyAlignment="1">
      <alignment horizontal="center"/>
    </xf>
    <xf numFmtId="9" fontId="7" fillId="0" borderId="0" xfId="57" applyFont="1" applyBorder="1" applyAlignment="1">
      <alignment horizontal="center"/>
    </xf>
    <xf numFmtId="9" fontId="7" fillId="0" borderId="60" xfId="57" applyFont="1" applyBorder="1" applyAlignment="1">
      <alignment horizontal="center"/>
    </xf>
    <xf numFmtId="0" fontId="9" fillId="0" borderId="61" xfId="0" applyFont="1" applyFill="1" applyBorder="1" applyAlignment="1">
      <alignment/>
    </xf>
    <xf numFmtId="167" fontId="7" fillId="0" borderId="62" xfId="42" applyNumberFormat="1" applyFont="1" applyFill="1" applyBorder="1" applyAlignment="1">
      <alignment horizontal="center"/>
    </xf>
    <xf numFmtId="167" fontId="7" fillId="0" borderId="10" xfId="42" applyNumberFormat="1" applyFont="1" applyFill="1" applyBorder="1" applyAlignment="1">
      <alignment horizontal="center"/>
    </xf>
    <xf numFmtId="167" fontId="7" fillId="0" borderId="63" xfId="42" applyNumberFormat="1" applyFont="1" applyFill="1" applyBorder="1" applyAlignment="1">
      <alignment horizontal="center"/>
    </xf>
    <xf numFmtId="0" fontId="9" fillId="0" borderId="64" xfId="0" applyFont="1" applyBorder="1" applyAlignment="1">
      <alignment/>
    </xf>
    <xf numFmtId="0" fontId="9" fillId="0" borderId="65" xfId="0" applyFont="1" applyFill="1" applyBorder="1" applyAlignment="1">
      <alignment/>
    </xf>
    <xf numFmtId="0" fontId="9" fillId="0" borderId="66" xfId="0" applyFont="1" applyFill="1" applyBorder="1" applyAlignment="1">
      <alignment/>
    </xf>
    <xf numFmtId="9" fontId="7" fillId="0" borderId="62" xfId="57" applyFont="1" applyBorder="1" applyAlignment="1">
      <alignment horizontal="center"/>
    </xf>
    <xf numFmtId="9" fontId="7" fillId="0" borderId="10" xfId="57" applyFont="1" applyBorder="1" applyAlignment="1">
      <alignment horizontal="center"/>
    </xf>
    <xf numFmtId="9" fontId="7" fillId="0" borderId="63" xfId="57" applyFont="1" applyBorder="1" applyAlignment="1">
      <alignment horizontal="center"/>
    </xf>
    <xf numFmtId="167" fontId="20" fillId="0" borderId="67" xfId="42" applyNumberFormat="1" applyFont="1" applyFill="1" applyBorder="1" applyAlignment="1">
      <alignment horizontal="center"/>
    </xf>
    <xf numFmtId="9" fontId="20" fillId="0" borderId="34" xfId="57" applyFont="1" applyBorder="1" applyAlignment="1">
      <alignment horizontal="center"/>
    </xf>
    <xf numFmtId="9" fontId="20" fillId="0" borderId="50" xfId="57" applyFont="1" applyBorder="1" applyAlignment="1">
      <alignment horizontal="center"/>
    </xf>
    <xf numFmtId="9" fontId="20" fillId="0" borderId="51" xfId="57" applyFont="1" applyBorder="1" applyAlignment="1">
      <alignment horizontal="center"/>
    </xf>
    <xf numFmtId="0" fontId="7" fillId="0" borderId="0" xfId="0" applyFont="1" applyAlignment="1">
      <alignment horizontal="right"/>
    </xf>
    <xf numFmtId="10" fontId="7" fillId="0" borderId="33" xfId="57" applyNumberFormat="1" applyFont="1" applyBorder="1" applyAlignment="1">
      <alignment horizontal="center"/>
    </xf>
    <xf numFmtId="0" fontId="6" fillId="0" borderId="0" xfId="0" applyFont="1" applyBorder="1" applyAlignment="1">
      <alignment horizontal="center"/>
    </xf>
    <xf numFmtId="0" fontId="6" fillId="0" borderId="62" xfId="0" applyFont="1" applyBorder="1" applyAlignment="1">
      <alignment horizontal="center"/>
    </xf>
    <xf numFmtId="3" fontId="0" fillId="0" borderId="0" xfId="0" applyNumberFormat="1" applyFill="1" applyBorder="1" applyAlignment="1">
      <alignment/>
    </xf>
    <xf numFmtId="3" fontId="0" fillId="39" borderId="0" xfId="0" applyNumberFormat="1" applyFill="1" applyBorder="1" applyAlignment="1">
      <alignment/>
    </xf>
    <xf numFmtId="0" fontId="56" fillId="0" borderId="0" xfId="0" applyFont="1" applyAlignment="1">
      <alignment/>
    </xf>
    <xf numFmtId="0" fontId="0" fillId="0" borderId="0" xfId="0" applyAlignment="1">
      <alignment horizontal="right"/>
    </xf>
    <xf numFmtId="0" fontId="0" fillId="0" borderId="0" xfId="0" applyFill="1" applyAlignment="1">
      <alignment/>
    </xf>
    <xf numFmtId="0" fontId="0" fillId="0" borderId="0" xfId="0" applyFill="1" applyAlignment="1">
      <alignment horizontal="right"/>
    </xf>
    <xf numFmtId="0" fontId="0" fillId="0" borderId="0" xfId="0" applyFill="1" applyBorder="1" applyAlignment="1">
      <alignment horizontal="right"/>
    </xf>
    <xf numFmtId="169" fontId="0" fillId="0" borderId="0" xfId="0" applyNumberFormat="1" applyAlignment="1">
      <alignment/>
    </xf>
    <xf numFmtId="164" fontId="0" fillId="0" borderId="10" xfId="0" applyNumberFormat="1" applyBorder="1" applyAlignment="1">
      <alignment/>
    </xf>
    <xf numFmtId="164" fontId="0" fillId="0" borderId="18" xfId="0" applyNumberFormat="1" applyBorder="1" applyAlignment="1">
      <alignment/>
    </xf>
    <xf numFmtId="0" fontId="11" fillId="0" borderId="0" xfId="0" applyFont="1" applyBorder="1" applyAlignment="1">
      <alignment vertical="center" wrapText="1"/>
    </xf>
    <xf numFmtId="0" fontId="57" fillId="0" borderId="0" xfId="0" applyFont="1" applyAlignment="1">
      <alignment vertical="center" wrapText="1"/>
    </xf>
    <xf numFmtId="3" fontId="0" fillId="0" borderId="0" xfId="0" applyNumberFormat="1" applyBorder="1" applyAlignment="1">
      <alignment/>
    </xf>
    <xf numFmtId="166" fontId="0" fillId="0" borderId="0" xfId="57" applyNumberFormat="1" applyFont="1" applyFill="1" applyBorder="1" applyAlignment="1">
      <alignment/>
    </xf>
    <xf numFmtId="166" fontId="0" fillId="0" borderId="0" xfId="0" applyNumberFormat="1" applyFill="1" applyBorder="1" applyAlignment="1">
      <alignment/>
    </xf>
    <xf numFmtId="166" fontId="0" fillId="39" borderId="0" xfId="0" applyNumberFormat="1" applyFill="1" applyBorder="1" applyAlignment="1">
      <alignment/>
    </xf>
    <xf numFmtId="2" fontId="53" fillId="40" borderId="12" xfId="0" applyNumberFormat="1" applyFont="1" applyFill="1" applyBorder="1" applyAlignment="1">
      <alignment horizontal="right" wrapText="1"/>
    </xf>
    <xf numFmtId="2" fontId="53" fillId="40" borderId="13" xfId="0" applyNumberFormat="1" applyFont="1" applyFill="1" applyBorder="1" applyAlignment="1">
      <alignment/>
    </xf>
    <xf numFmtId="2" fontId="53" fillId="4" borderId="68" xfId="0" applyNumberFormat="1" applyFont="1" applyFill="1" applyBorder="1" applyAlignment="1">
      <alignment/>
    </xf>
    <xf numFmtId="3" fontId="0" fillId="4" borderId="68" xfId="0" applyNumberFormat="1" applyFill="1" applyBorder="1" applyAlignment="1">
      <alignment/>
    </xf>
    <xf numFmtId="2" fontId="53" fillId="4" borderId="16" xfId="0" applyNumberFormat="1" applyFont="1" applyFill="1" applyBorder="1" applyAlignment="1">
      <alignment/>
    </xf>
    <xf numFmtId="166" fontId="0" fillId="4" borderId="16" xfId="57" applyNumberFormat="1" applyFont="1" applyFill="1" applyBorder="1" applyAlignment="1">
      <alignment/>
    </xf>
    <xf numFmtId="3" fontId="0" fillId="41" borderId="0" xfId="0" applyNumberFormat="1" applyFill="1" applyBorder="1" applyAlignment="1">
      <alignment/>
    </xf>
    <xf numFmtId="3" fontId="0" fillId="40" borderId="16" xfId="0" applyNumberFormat="1" applyFill="1" applyBorder="1" applyAlignment="1">
      <alignment/>
    </xf>
    <xf numFmtId="3" fontId="0" fillId="40" borderId="14" xfId="0" applyNumberFormat="1" applyFill="1" applyBorder="1" applyAlignment="1">
      <alignment/>
    </xf>
    <xf numFmtId="2" fontId="53" fillId="2" borderId="68" xfId="0" applyNumberFormat="1" applyFont="1" applyFill="1" applyBorder="1" applyAlignment="1">
      <alignment/>
    </xf>
    <xf numFmtId="3" fontId="0" fillId="2" borderId="68" xfId="0" applyNumberFormat="1" applyFill="1" applyBorder="1" applyAlignment="1">
      <alignment/>
    </xf>
    <xf numFmtId="2" fontId="53" fillId="2" borderId="16" xfId="0" applyNumberFormat="1" applyFont="1" applyFill="1" applyBorder="1" applyAlignment="1">
      <alignment/>
    </xf>
    <xf numFmtId="166" fontId="0" fillId="2" borderId="16" xfId="57" applyNumberFormat="1" applyFont="1" applyFill="1" applyBorder="1" applyAlignment="1">
      <alignment/>
    </xf>
    <xf numFmtId="2" fontId="53" fillId="3" borderId="68" xfId="0" applyNumberFormat="1" applyFont="1" applyFill="1" applyBorder="1" applyAlignment="1">
      <alignment/>
    </xf>
    <xf numFmtId="3" fontId="0" fillId="3" borderId="68" xfId="0" applyNumberFormat="1" applyFill="1" applyBorder="1" applyAlignment="1">
      <alignment/>
    </xf>
    <xf numFmtId="2" fontId="53" fillId="3" borderId="16" xfId="0" applyNumberFormat="1" applyFont="1" applyFill="1" applyBorder="1" applyAlignment="1">
      <alignment/>
    </xf>
    <xf numFmtId="166" fontId="0" fillId="3" borderId="16" xfId="57" applyNumberFormat="1" applyFont="1" applyFill="1" applyBorder="1" applyAlignment="1">
      <alignment/>
    </xf>
    <xf numFmtId="0" fontId="55" fillId="33" borderId="0" xfId="0" applyFont="1" applyFill="1" applyAlignment="1">
      <alignment horizontal="center"/>
    </xf>
    <xf numFmtId="0" fontId="55" fillId="21" borderId="0" xfId="0" applyFont="1" applyFill="1" applyAlignment="1">
      <alignment horizontal="center"/>
    </xf>
    <xf numFmtId="0" fontId="55" fillId="34" borderId="0" xfId="0" applyFont="1" applyFill="1" applyAlignment="1">
      <alignment horizontal="center"/>
    </xf>
    <xf numFmtId="0" fontId="0" fillId="42" borderId="19" xfId="0" applyFill="1" applyBorder="1" applyAlignment="1">
      <alignment horizontal="right"/>
    </xf>
    <xf numFmtId="0" fontId="11" fillId="0" borderId="69" xfId="0" applyFont="1" applyBorder="1" applyAlignment="1">
      <alignment horizontal="left" vertical="top" wrapText="1"/>
    </xf>
    <xf numFmtId="0" fontId="11" fillId="0" borderId="70" xfId="0" applyFont="1" applyBorder="1" applyAlignment="1">
      <alignment horizontal="left" vertical="top" wrapText="1"/>
    </xf>
    <xf numFmtId="0" fontId="11" fillId="0" borderId="71" xfId="0" applyFont="1" applyBorder="1" applyAlignment="1">
      <alignment horizontal="left" vertical="top" wrapText="1"/>
    </xf>
    <xf numFmtId="0" fontId="0" fillId="42" borderId="0" xfId="0" applyFill="1" applyBorder="1" applyAlignment="1">
      <alignment horizontal="right"/>
    </xf>
    <xf numFmtId="0" fontId="11" fillId="0" borderId="69" xfId="0" applyFont="1" applyBorder="1" applyAlignment="1">
      <alignment horizontal="left" vertical="center" wrapText="1" indent="1"/>
    </xf>
    <xf numFmtId="0" fontId="11" fillId="0" borderId="70" xfId="0" applyFont="1" applyBorder="1" applyAlignment="1">
      <alignment horizontal="left" vertical="center" wrapText="1" indent="1"/>
    </xf>
    <xf numFmtId="0" fontId="11" fillId="0" borderId="72" xfId="0" applyFont="1" applyBorder="1" applyAlignment="1">
      <alignment horizontal="left" vertical="center" wrapText="1" indent="1"/>
    </xf>
    <xf numFmtId="0" fontId="22" fillId="0" borderId="0" xfId="0" applyFont="1" applyAlignment="1">
      <alignment vertical="center" wrapText="1"/>
    </xf>
    <xf numFmtId="0" fontId="57" fillId="0" borderId="0" xfId="0" applyFont="1" applyAlignment="1">
      <alignment vertical="center" wrapText="1"/>
    </xf>
    <xf numFmtId="0" fontId="6" fillId="0" borderId="73" xfId="0" applyFont="1" applyBorder="1" applyAlignment="1">
      <alignment horizontal="center"/>
    </xf>
    <xf numFmtId="0" fontId="6" fillId="0" borderId="74" xfId="0" applyFont="1" applyBorder="1" applyAlignment="1">
      <alignment horizontal="center"/>
    </xf>
    <xf numFmtId="0" fontId="6" fillId="0" borderId="0" xfId="0" applyFont="1" applyBorder="1" applyAlignment="1">
      <alignment horizontal="center"/>
    </xf>
    <xf numFmtId="0" fontId="6" fillId="0" borderId="60" xfId="0" applyFont="1" applyBorder="1" applyAlignment="1">
      <alignment horizontal="center"/>
    </xf>
    <xf numFmtId="0" fontId="6" fillId="0" borderId="10" xfId="0" applyFont="1" applyBorder="1" applyAlignment="1">
      <alignment horizontal="center"/>
    </xf>
    <xf numFmtId="0" fontId="6" fillId="0" borderId="63" xfId="0" applyFont="1" applyBorder="1" applyAlignment="1">
      <alignment horizontal="center"/>
    </xf>
    <xf numFmtId="0" fontId="6" fillId="35" borderId="75" xfId="0" applyFont="1" applyFill="1" applyBorder="1" applyAlignment="1">
      <alignment horizontal="center" wrapText="1"/>
    </xf>
    <xf numFmtId="0" fontId="6" fillId="35" borderId="76" xfId="0" applyFont="1" applyFill="1" applyBorder="1" applyAlignment="1">
      <alignment horizontal="center" wrapText="1"/>
    </xf>
    <xf numFmtId="0" fontId="6" fillId="35" borderId="77" xfId="0" applyFont="1" applyFill="1" applyBorder="1" applyAlignment="1">
      <alignment horizontal="center" wrapText="1"/>
    </xf>
    <xf numFmtId="0" fontId="6" fillId="0" borderId="62" xfId="0" applyFont="1" applyBorder="1" applyAlignment="1">
      <alignment horizontal="center"/>
    </xf>
    <xf numFmtId="0" fontId="11" fillId="0" borderId="72" xfId="0" applyFont="1" applyBorder="1" applyAlignment="1">
      <alignment horizontal="left" vertical="top" wrapText="1"/>
    </xf>
    <xf numFmtId="0" fontId="22" fillId="0" borderId="0" xfId="0" applyFont="1" applyAlignment="1">
      <alignment horizontal="left" vertical="top" wrapText="1"/>
    </xf>
    <xf numFmtId="0" fontId="6" fillId="35" borderId="78" xfId="0" applyFont="1" applyFill="1" applyBorder="1" applyAlignment="1">
      <alignment horizontal="center"/>
    </xf>
    <xf numFmtId="0" fontId="6" fillId="0" borderId="78" xfId="0" applyFont="1" applyBorder="1" applyAlignment="1">
      <alignment horizontal="center"/>
    </xf>
    <xf numFmtId="0" fontId="0" fillId="0" borderId="48" xfId="0" applyBorder="1" applyAlignment="1">
      <alignment horizontal="center" vertical="center" textRotation="60"/>
    </xf>
    <xf numFmtId="0" fontId="0" fillId="0" borderId="0" xfId="0" applyBorder="1" applyAlignment="1">
      <alignment horizontal="center" vertical="center" textRotation="60"/>
    </xf>
    <xf numFmtId="0" fontId="0" fillId="0" borderId="10" xfId="0" applyBorder="1" applyAlignment="1">
      <alignment horizontal="center" vertical="center" textRotation="60"/>
    </xf>
    <xf numFmtId="0" fontId="6" fillId="35" borderId="78" xfId="0" applyFont="1" applyFill="1" applyBorder="1" applyAlignment="1">
      <alignment horizontal="center" wrapText="1"/>
    </xf>
    <xf numFmtId="0" fontId="6" fillId="35" borderId="79" xfId="0" applyFont="1" applyFill="1" applyBorder="1" applyAlignment="1">
      <alignment horizontal="center" wrapText="1"/>
    </xf>
    <xf numFmtId="0" fontId="6" fillId="35" borderId="80" xfId="0" applyFont="1" applyFill="1" applyBorder="1" applyAlignment="1">
      <alignment horizontal="center" wrapText="1"/>
    </xf>
    <xf numFmtId="0" fontId="0" fillId="0" borderId="70" xfId="0" applyBorder="1" applyAlignment="1">
      <alignment horizontal="left" vertical="center" wrapText="1" indent="1"/>
    </xf>
    <xf numFmtId="0" fontId="0" fillId="0" borderId="72" xfId="0" applyBorder="1" applyAlignment="1">
      <alignment horizontal="left" vertical="center" wrapText="1" indent="1"/>
    </xf>
    <xf numFmtId="0" fontId="20" fillId="0" borderId="50" xfId="0" applyFont="1" applyBorder="1" applyAlignment="1">
      <alignment horizontal="center"/>
    </xf>
    <xf numFmtId="0" fontId="20" fillId="0" borderId="51"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AA55"/>
  <sheetViews>
    <sheetView zoomScale="85" zoomScaleNormal="85" zoomScalePageLayoutView="0" workbookViewId="0" topLeftCell="A1">
      <pane xSplit="1" ySplit="2" topLeftCell="B3" activePane="bottomRight" state="frozen"/>
      <selection pane="topLeft" activeCell="F4" sqref="F4"/>
      <selection pane="topRight" activeCell="F4" sqref="F4"/>
      <selection pane="bottomLeft" activeCell="F4" sqref="F4"/>
      <selection pane="bottomRight" activeCell="C5" sqref="C5"/>
    </sheetView>
  </sheetViews>
  <sheetFormatPr defaultColWidth="9.140625" defaultRowHeight="15"/>
  <cols>
    <col min="1" max="1" width="1.57421875" style="0" customWidth="1"/>
    <col min="2" max="2" width="28.8515625" style="0" bestFit="1" customWidth="1"/>
    <col min="3" max="9" width="10.28125" style="0" customWidth="1"/>
    <col min="10" max="10" width="2.7109375" style="0" customWidth="1"/>
    <col min="11" max="11" width="28.8515625" style="0" bestFit="1" customWidth="1"/>
    <col min="12" max="18" width="10.28125" style="0" customWidth="1"/>
    <col min="19" max="19" width="2.7109375" style="0" customWidth="1"/>
    <col min="20" max="20" width="28.8515625" style="0" bestFit="1" customWidth="1"/>
    <col min="21" max="27" width="10.28125" style="0" customWidth="1"/>
    <col min="28" max="28" width="2.7109375" style="0" customWidth="1"/>
  </cols>
  <sheetData>
    <row r="1" spans="2:20" ht="21">
      <c r="B1" s="169" t="s">
        <v>113</v>
      </c>
      <c r="K1" s="169" t="s">
        <v>113</v>
      </c>
      <c r="T1" s="169" t="s">
        <v>113</v>
      </c>
    </row>
    <row r="3" spans="3:27" ht="19.5" thickBot="1">
      <c r="C3" s="200" t="s">
        <v>6</v>
      </c>
      <c r="D3" s="200"/>
      <c r="E3" s="200"/>
      <c r="F3" s="200"/>
      <c r="G3" s="200"/>
      <c r="H3" s="200"/>
      <c r="I3" s="200"/>
      <c r="L3" s="202" t="s">
        <v>12</v>
      </c>
      <c r="M3" s="202"/>
      <c r="N3" s="202"/>
      <c r="O3" s="202"/>
      <c r="P3" s="202"/>
      <c r="Q3" s="202"/>
      <c r="R3" s="202"/>
      <c r="U3" s="201" t="s">
        <v>13</v>
      </c>
      <c r="V3" s="201"/>
      <c r="W3" s="201"/>
      <c r="X3" s="201"/>
      <c r="Y3" s="201"/>
      <c r="Z3" s="201"/>
      <c r="AA3" s="201"/>
    </row>
    <row r="4" spans="2:27" ht="60.75" thickTop="1">
      <c r="B4" s="18" t="s">
        <v>10</v>
      </c>
      <c r="C4" s="6" t="s">
        <v>0</v>
      </c>
      <c r="D4" s="6" t="s">
        <v>1</v>
      </c>
      <c r="E4" s="6" t="s">
        <v>2</v>
      </c>
      <c r="F4" s="6" t="s">
        <v>3</v>
      </c>
      <c r="G4" s="6" t="s">
        <v>4</v>
      </c>
      <c r="H4" s="7" t="s">
        <v>104</v>
      </c>
      <c r="I4" s="8" t="s">
        <v>5</v>
      </c>
      <c r="K4" s="19" t="s">
        <v>10</v>
      </c>
      <c r="L4" s="6" t="s">
        <v>0</v>
      </c>
      <c r="M4" s="6" t="s">
        <v>1</v>
      </c>
      <c r="N4" s="6" t="s">
        <v>2</v>
      </c>
      <c r="O4" s="6" t="s">
        <v>3</v>
      </c>
      <c r="P4" s="6" t="s">
        <v>4</v>
      </c>
      <c r="Q4" s="7" t="s">
        <v>104</v>
      </c>
      <c r="R4" s="8" t="s">
        <v>5</v>
      </c>
      <c r="T4" s="20" t="s">
        <v>10</v>
      </c>
      <c r="U4" s="6" t="s">
        <v>0</v>
      </c>
      <c r="V4" s="6" t="s">
        <v>1</v>
      </c>
      <c r="W4" s="6" t="s">
        <v>2</v>
      </c>
      <c r="X4" s="6" t="s">
        <v>3</v>
      </c>
      <c r="Y4" s="6" t="s">
        <v>4</v>
      </c>
      <c r="Z4" s="7" t="s">
        <v>104</v>
      </c>
      <c r="AA4" s="8" t="s">
        <v>5</v>
      </c>
    </row>
    <row r="5" spans="2:27" ht="15">
      <c r="B5" s="9" t="s">
        <v>0</v>
      </c>
      <c r="C5" s="167">
        <v>0</v>
      </c>
      <c r="D5" s="167">
        <v>644.58</v>
      </c>
      <c r="E5" s="167">
        <v>9.46</v>
      </c>
      <c r="F5" s="167">
        <v>1345.3</v>
      </c>
      <c r="G5" s="167">
        <v>1377.13</v>
      </c>
      <c r="H5" s="167">
        <v>9594.51</v>
      </c>
      <c r="I5" s="10">
        <f aca="true" t="shared" si="0" ref="I5:I10">SUM(C5:H5)</f>
        <v>12970.98</v>
      </c>
      <c r="K5" s="9" t="s">
        <v>0</v>
      </c>
      <c r="L5" s="167">
        <v>0</v>
      </c>
      <c r="M5" s="167">
        <v>126.5</v>
      </c>
      <c r="N5" s="167">
        <v>0.37</v>
      </c>
      <c r="O5" s="167">
        <v>68.23</v>
      </c>
      <c r="P5" s="167">
        <v>282.69</v>
      </c>
      <c r="Q5" s="167">
        <v>1451.39</v>
      </c>
      <c r="R5" s="10">
        <f aca="true" t="shared" si="1" ref="R5:R10">SUM(L5:Q5)</f>
        <v>1929.18</v>
      </c>
      <c r="T5" s="9" t="s">
        <v>0</v>
      </c>
      <c r="U5" s="167">
        <f aca="true" t="shared" si="2" ref="U5:Z10">C5+L5</f>
        <v>0</v>
      </c>
      <c r="V5" s="167">
        <f t="shared" si="2"/>
        <v>771.08</v>
      </c>
      <c r="W5" s="167">
        <f t="shared" si="2"/>
        <v>9.83</v>
      </c>
      <c r="X5" s="167">
        <f t="shared" si="2"/>
        <v>1413.53</v>
      </c>
      <c r="Y5" s="167">
        <f t="shared" si="2"/>
        <v>1659.8200000000002</v>
      </c>
      <c r="Z5" s="167">
        <f t="shared" si="2"/>
        <v>11045.9</v>
      </c>
      <c r="AA5" s="10">
        <f aca="true" t="shared" si="3" ref="AA5:AA10">SUM(U5:Z5)</f>
        <v>14900.16</v>
      </c>
    </row>
    <row r="6" spans="2:27" ht="15">
      <c r="B6" s="9" t="s">
        <v>1</v>
      </c>
      <c r="C6" s="167">
        <v>644.58</v>
      </c>
      <c r="D6" s="167">
        <v>0</v>
      </c>
      <c r="E6" s="167">
        <v>2.9</v>
      </c>
      <c r="F6" s="167">
        <v>77.16</v>
      </c>
      <c r="G6" s="167">
        <v>92.88</v>
      </c>
      <c r="H6" s="167">
        <v>749.19</v>
      </c>
      <c r="I6" s="10">
        <f t="shared" si="0"/>
        <v>1566.71</v>
      </c>
      <c r="K6" s="9" t="s">
        <v>1</v>
      </c>
      <c r="L6" s="167">
        <v>126.5</v>
      </c>
      <c r="M6" s="167">
        <v>0</v>
      </c>
      <c r="N6" s="167">
        <v>14.25</v>
      </c>
      <c r="O6" s="167">
        <v>4.31</v>
      </c>
      <c r="P6" s="167">
        <v>58.81</v>
      </c>
      <c r="Q6" s="167">
        <v>375.89</v>
      </c>
      <c r="R6" s="10">
        <f t="shared" si="1"/>
        <v>579.76</v>
      </c>
      <c r="T6" s="9" t="s">
        <v>1</v>
      </c>
      <c r="U6" s="167">
        <f t="shared" si="2"/>
        <v>771.08</v>
      </c>
      <c r="V6" s="167">
        <f t="shared" si="2"/>
        <v>0</v>
      </c>
      <c r="W6" s="167">
        <f t="shared" si="2"/>
        <v>17.15</v>
      </c>
      <c r="X6" s="167">
        <f t="shared" si="2"/>
        <v>81.47</v>
      </c>
      <c r="Y6" s="167">
        <f t="shared" si="2"/>
        <v>151.69</v>
      </c>
      <c r="Z6" s="167">
        <f t="shared" si="2"/>
        <v>1125.08</v>
      </c>
      <c r="AA6" s="10">
        <f t="shared" si="3"/>
        <v>2146.4700000000003</v>
      </c>
    </row>
    <row r="7" spans="2:27" ht="15">
      <c r="B7" s="9" t="s">
        <v>2</v>
      </c>
      <c r="C7" s="167">
        <v>9.46</v>
      </c>
      <c r="D7" s="167">
        <v>2.9</v>
      </c>
      <c r="E7" s="167">
        <v>0</v>
      </c>
      <c r="F7" s="167">
        <v>22.79</v>
      </c>
      <c r="G7" s="167">
        <v>1.29</v>
      </c>
      <c r="H7" s="167">
        <v>7.87</v>
      </c>
      <c r="I7" s="10">
        <f t="shared" si="0"/>
        <v>44.309999999999995</v>
      </c>
      <c r="K7" s="9" t="s">
        <v>2</v>
      </c>
      <c r="L7" s="167">
        <v>0.37</v>
      </c>
      <c r="M7" s="167">
        <v>14.25</v>
      </c>
      <c r="N7" s="167">
        <v>0</v>
      </c>
      <c r="O7" s="167">
        <v>12.58</v>
      </c>
      <c r="P7" s="167">
        <v>0.11</v>
      </c>
      <c r="Q7" s="167">
        <v>0.93</v>
      </c>
      <c r="R7" s="10">
        <f t="shared" si="1"/>
        <v>28.24</v>
      </c>
      <c r="T7" s="9" t="s">
        <v>2</v>
      </c>
      <c r="U7" s="167">
        <f t="shared" si="2"/>
        <v>9.83</v>
      </c>
      <c r="V7" s="167">
        <f t="shared" si="2"/>
        <v>17.15</v>
      </c>
      <c r="W7" s="167">
        <f t="shared" si="2"/>
        <v>0</v>
      </c>
      <c r="X7" s="167">
        <f t="shared" si="2"/>
        <v>35.37</v>
      </c>
      <c r="Y7" s="167">
        <f t="shared" si="2"/>
        <v>1.4000000000000001</v>
      </c>
      <c r="Z7" s="167">
        <f t="shared" si="2"/>
        <v>8.8</v>
      </c>
      <c r="AA7" s="10">
        <f t="shared" si="3"/>
        <v>72.55</v>
      </c>
    </row>
    <row r="8" spans="2:27" ht="15">
      <c r="B8" s="9" t="s">
        <v>3</v>
      </c>
      <c r="C8" s="167">
        <v>1345.3</v>
      </c>
      <c r="D8" s="167">
        <v>77.16</v>
      </c>
      <c r="E8" s="167">
        <v>22.79</v>
      </c>
      <c r="F8" s="167">
        <v>0</v>
      </c>
      <c r="G8" s="167">
        <v>36.61</v>
      </c>
      <c r="H8" s="167">
        <v>463</v>
      </c>
      <c r="I8" s="10">
        <f t="shared" si="0"/>
        <v>1944.86</v>
      </c>
      <c r="K8" s="9" t="s">
        <v>3</v>
      </c>
      <c r="L8" s="167">
        <v>68.23</v>
      </c>
      <c r="M8" s="167">
        <v>4.31</v>
      </c>
      <c r="N8" s="167">
        <v>12.58</v>
      </c>
      <c r="O8" s="167">
        <v>0</v>
      </c>
      <c r="P8" s="167">
        <v>47.95</v>
      </c>
      <c r="Q8" s="167">
        <v>387.67</v>
      </c>
      <c r="R8" s="10">
        <f t="shared" si="1"/>
        <v>520.74</v>
      </c>
      <c r="T8" s="9" t="s">
        <v>3</v>
      </c>
      <c r="U8" s="167">
        <f t="shared" si="2"/>
        <v>1413.53</v>
      </c>
      <c r="V8" s="167">
        <f t="shared" si="2"/>
        <v>81.47</v>
      </c>
      <c r="W8" s="167">
        <f t="shared" si="2"/>
        <v>35.37</v>
      </c>
      <c r="X8" s="167">
        <f t="shared" si="2"/>
        <v>0</v>
      </c>
      <c r="Y8" s="167">
        <f t="shared" si="2"/>
        <v>84.56</v>
      </c>
      <c r="Z8" s="167">
        <f t="shared" si="2"/>
        <v>850.6700000000001</v>
      </c>
      <c r="AA8" s="10">
        <f t="shared" si="3"/>
        <v>2465.6</v>
      </c>
    </row>
    <row r="9" spans="2:27" ht="15">
      <c r="B9" s="9" t="s">
        <v>4</v>
      </c>
      <c r="C9" s="167">
        <v>1377.13</v>
      </c>
      <c r="D9" s="167">
        <v>92.88</v>
      </c>
      <c r="E9" s="167">
        <v>1.29</v>
      </c>
      <c r="F9" s="167">
        <v>36.61</v>
      </c>
      <c r="G9" s="168">
        <v>0</v>
      </c>
      <c r="H9" s="168">
        <v>841.22</v>
      </c>
      <c r="I9" s="10">
        <f t="shared" si="0"/>
        <v>2349.13</v>
      </c>
      <c r="K9" s="9" t="s">
        <v>4</v>
      </c>
      <c r="L9" s="167">
        <v>282.69</v>
      </c>
      <c r="M9" s="167">
        <v>58.81</v>
      </c>
      <c r="N9" s="167">
        <v>0.11</v>
      </c>
      <c r="O9" s="167">
        <v>47.95</v>
      </c>
      <c r="P9" s="168">
        <v>0</v>
      </c>
      <c r="Q9" s="168">
        <v>61.15</v>
      </c>
      <c r="R9" s="10">
        <f t="shared" si="1"/>
        <v>450.71</v>
      </c>
      <c r="T9" s="9" t="s">
        <v>4</v>
      </c>
      <c r="U9" s="167">
        <f t="shared" si="2"/>
        <v>1659.8200000000002</v>
      </c>
      <c r="V9" s="167">
        <f t="shared" si="2"/>
        <v>151.69</v>
      </c>
      <c r="W9" s="167">
        <f t="shared" si="2"/>
        <v>1.4000000000000001</v>
      </c>
      <c r="X9" s="167">
        <f t="shared" si="2"/>
        <v>84.56</v>
      </c>
      <c r="Y9" s="168">
        <f t="shared" si="2"/>
        <v>0</v>
      </c>
      <c r="Z9" s="168">
        <f t="shared" si="2"/>
        <v>902.37</v>
      </c>
      <c r="AA9" s="10">
        <f t="shared" si="3"/>
        <v>2799.84</v>
      </c>
    </row>
    <row r="10" spans="2:27" ht="15">
      <c r="B10" s="9" t="s">
        <v>104</v>
      </c>
      <c r="C10" s="167">
        <v>9594.51</v>
      </c>
      <c r="D10" s="167">
        <v>749.19</v>
      </c>
      <c r="E10" s="167">
        <v>7.87</v>
      </c>
      <c r="F10" s="167">
        <v>463</v>
      </c>
      <c r="G10" s="168">
        <v>841.22</v>
      </c>
      <c r="H10" s="168">
        <v>0</v>
      </c>
      <c r="I10" s="10">
        <f t="shared" si="0"/>
        <v>11655.79</v>
      </c>
      <c r="K10" s="9" t="s">
        <v>104</v>
      </c>
      <c r="L10" s="167">
        <v>1451.39</v>
      </c>
      <c r="M10" s="167">
        <v>375.89</v>
      </c>
      <c r="N10" s="167">
        <v>0.93</v>
      </c>
      <c r="O10" s="167">
        <v>387.67</v>
      </c>
      <c r="P10" s="168">
        <v>61.15</v>
      </c>
      <c r="Q10" s="168">
        <v>0</v>
      </c>
      <c r="R10" s="10">
        <f t="shared" si="1"/>
        <v>2277.03</v>
      </c>
      <c r="T10" s="9" t="s">
        <v>104</v>
      </c>
      <c r="U10" s="167">
        <f t="shared" si="2"/>
        <v>11045.9</v>
      </c>
      <c r="V10" s="167">
        <f t="shared" si="2"/>
        <v>1125.08</v>
      </c>
      <c r="W10" s="167">
        <f t="shared" si="2"/>
        <v>8.8</v>
      </c>
      <c r="X10" s="167">
        <f t="shared" si="2"/>
        <v>850.6700000000001</v>
      </c>
      <c r="Y10" s="168">
        <f t="shared" si="2"/>
        <v>902.37</v>
      </c>
      <c r="Z10" s="168">
        <f t="shared" si="2"/>
        <v>0</v>
      </c>
      <c r="AA10" s="10">
        <f t="shared" si="3"/>
        <v>13932.82</v>
      </c>
    </row>
    <row r="11" spans="2:27" ht="15.75" thickBot="1">
      <c r="B11" s="11" t="s">
        <v>5</v>
      </c>
      <c r="C11" s="12">
        <f aca="true" t="shared" si="4" ref="C11:I11">SUM(C5:C10)</f>
        <v>12970.98</v>
      </c>
      <c r="D11" s="12">
        <f t="shared" si="4"/>
        <v>1566.71</v>
      </c>
      <c r="E11" s="12">
        <f t="shared" si="4"/>
        <v>44.309999999999995</v>
      </c>
      <c r="F11" s="12">
        <f t="shared" si="4"/>
        <v>1944.86</v>
      </c>
      <c r="G11" s="12">
        <f t="shared" si="4"/>
        <v>2349.13</v>
      </c>
      <c r="H11" s="12">
        <f t="shared" si="4"/>
        <v>11655.79</v>
      </c>
      <c r="I11" s="13">
        <f t="shared" si="4"/>
        <v>30531.78</v>
      </c>
      <c r="K11" s="11" t="s">
        <v>5</v>
      </c>
      <c r="L11" s="12">
        <f aca="true" t="shared" si="5" ref="L11:R11">SUM(L5:L10)</f>
        <v>1929.18</v>
      </c>
      <c r="M11" s="12">
        <f t="shared" si="5"/>
        <v>579.76</v>
      </c>
      <c r="N11" s="12">
        <f t="shared" si="5"/>
        <v>28.24</v>
      </c>
      <c r="O11" s="12">
        <f t="shared" si="5"/>
        <v>520.74</v>
      </c>
      <c r="P11" s="12">
        <f t="shared" si="5"/>
        <v>450.71</v>
      </c>
      <c r="Q11" s="12">
        <f t="shared" si="5"/>
        <v>2277.03</v>
      </c>
      <c r="R11" s="13">
        <f t="shared" si="5"/>
        <v>5785.66</v>
      </c>
      <c r="T11" s="11" t="s">
        <v>5</v>
      </c>
      <c r="U11" s="12">
        <f aca="true" t="shared" si="6" ref="U11:AA11">SUM(U5:U10)</f>
        <v>14900.16</v>
      </c>
      <c r="V11" s="12">
        <f t="shared" si="6"/>
        <v>2146.4700000000003</v>
      </c>
      <c r="W11" s="12">
        <f t="shared" si="6"/>
        <v>72.55</v>
      </c>
      <c r="X11" s="12">
        <f t="shared" si="6"/>
        <v>2465.6</v>
      </c>
      <c r="Y11" s="12">
        <f t="shared" si="6"/>
        <v>2799.84</v>
      </c>
      <c r="Z11" s="12">
        <f t="shared" si="6"/>
        <v>13932.82</v>
      </c>
      <c r="AA11" s="13">
        <f t="shared" si="6"/>
        <v>36317.44</v>
      </c>
    </row>
    <row r="12" spans="2:27" ht="16.5" thickBot="1" thickTop="1">
      <c r="B12" s="2"/>
      <c r="C12" s="179"/>
      <c r="D12" s="179"/>
      <c r="E12" s="179"/>
      <c r="F12" s="179"/>
      <c r="G12" s="179"/>
      <c r="H12" s="179"/>
      <c r="I12" s="179"/>
      <c r="K12" s="2"/>
      <c r="L12" s="179"/>
      <c r="M12" s="179"/>
      <c r="N12" s="179"/>
      <c r="O12" s="179"/>
      <c r="P12" s="179"/>
      <c r="Q12" s="179"/>
      <c r="R12" s="179"/>
      <c r="T12" s="2"/>
      <c r="U12" s="179"/>
      <c r="V12" s="179"/>
      <c r="W12" s="179"/>
      <c r="X12" s="179"/>
      <c r="Y12" s="179"/>
      <c r="Z12" s="179"/>
      <c r="AA12" s="179"/>
    </row>
    <row r="13" spans="2:27" ht="15.75" thickTop="1">
      <c r="B13" s="2"/>
      <c r="D13" s="203" t="s">
        <v>110</v>
      </c>
      <c r="E13" s="203"/>
      <c r="F13" s="203"/>
      <c r="G13" s="203"/>
      <c r="H13" s="203"/>
      <c r="I13" s="203"/>
      <c r="K13" s="2"/>
      <c r="M13" s="203" t="s">
        <v>110</v>
      </c>
      <c r="N13" s="203"/>
      <c r="O13" s="203"/>
      <c r="P13" s="203"/>
      <c r="Q13" s="203"/>
      <c r="R13" s="203"/>
      <c r="T13" s="2"/>
      <c r="V13" s="203" t="s">
        <v>110</v>
      </c>
      <c r="W13" s="203"/>
      <c r="X13" s="203"/>
      <c r="Y13" s="203"/>
      <c r="Z13" s="203"/>
      <c r="AA13" s="203"/>
    </row>
    <row r="14" spans="3:27" ht="15">
      <c r="C14" s="170" t="s">
        <v>106</v>
      </c>
      <c r="D14" s="170" t="s">
        <v>107</v>
      </c>
      <c r="E14" s="171"/>
      <c r="F14" s="170" t="s">
        <v>108</v>
      </c>
      <c r="G14" s="170"/>
      <c r="H14" s="172" t="s">
        <v>109</v>
      </c>
      <c r="I14" s="173"/>
      <c r="L14" s="170" t="s">
        <v>106</v>
      </c>
      <c r="M14" s="170" t="s">
        <v>107</v>
      </c>
      <c r="N14" s="171"/>
      <c r="O14" s="170" t="s">
        <v>108</v>
      </c>
      <c r="P14" s="170"/>
      <c r="Q14" s="172" t="s">
        <v>109</v>
      </c>
      <c r="R14" s="173"/>
      <c r="U14" s="170" t="s">
        <v>106</v>
      </c>
      <c r="V14" s="170" t="s">
        <v>107</v>
      </c>
      <c r="W14" s="171"/>
      <c r="X14" s="170" t="s">
        <v>108</v>
      </c>
      <c r="Y14" s="170"/>
      <c r="Z14" s="172" t="s">
        <v>109</v>
      </c>
      <c r="AA14" s="173"/>
    </row>
    <row r="15" spans="2:26" ht="15">
      <c r="B15" s="2" t="s">
        <v>7</v>
      </c>
      <c r="C15" s="1">
        <v>0</v>
      </c>
      <c r="D15" s="4">
        <f>C15/C$18</f>
        <v>0</v>
      </c>
      <c r="F15" s="174">
        <v>0</v>
      </c>
      <c r="H15" s="96">
        <f>C15*F15/10^6</f>
        <v>0</v>
      </c>
      <c r="K15" s="2" t="s">
        <v>7</v>
      </c>
      <c r="L15" s="1">
        <v>0</v>
      </c>
      <c r="M15" s="4">
        <f>L15/L$18</f>
        <v>0</v>
      </c>
      <c r="O15" s="174">
        <v>0</v>
      </c>
      <c r="Q15" s="96">
        <f>L15*O15/10^6</f>
        <v>0</v>
      </c>
      <c r="T15" s="2" t="s">
        <v>7</v>
      </c>
      <c r="U15" s="1">
        <v>0</v>
      </c>
      <c r="V15" s="4">
        <f>U15/U$18</f>
        <v>0</v>
      </c>
      <c r="X15" s="174">
        <v>0</v>
      </c>
      <c r="Z15" s="96">
        <f>U15*X15/10^6</f>
        <v>0</v>
      </c>
    </row>
    <row r="16" spans="2:26" ht="15">
      <c r="B16" s="2" t="s">
        <v>8</v>
      </c>
      <c r="C16" s="1">
        <f>SUM(G9:H10)</f>
        <v>1682.44</v>
      </c>
      <c r="D16" s="4">
        <f>C16/C$18</f>
        <v>0.05510455007863937</v>
      </c>
      <c r="F16" s="174">
        <v>257.5</v>
      </c>
      <c r="H16" s="96">
        <f>C16*F16/10^6</f>
        <v>0.4332283</v>
      </c>
      <c r="K16" s="2" t="s">
        <v>8</v>
      </c>
      <c r="L16" s="1">
        <f>SUM(P9:Q10)</f>
        <v>122.3</v>
      </c>
      <c r="M16" s="4">
        <f>L16/L$18</f>
        <v>0.021138469941199445</v>
      </c>
      <c r="O16" s="174">
        <v>257.5</v>
      </c>
      <c r="Q16" s="96">
        <f>L16*O16/10^6</f>
        <v>0.03149225</v>
      </c>
      <c r="T16" s="2" t="s">
        <v>8</v>
      </c>
      <c r="U16" s="1">
        <f>SUM(Y9:Z10)</f>
        <v>1804.74</v>
      </c>
      <c r="V16" s="4">
        <f>U16/U$18</f>
        <v>0.04969348059775138</v>
      </c>
      <c r="X16" s="174">
        <v>257.5</v>
      </c>
      <c r="Z16" s="96">
        <f>U16*X16/10^6</f>
        <v>0.46472055</v>
      </c>
    </row>
    <row r="17" spans="2:26" ht="15">
      <c r="B17" s="2" t="s">
        <v>9</v>
      </c>
      <c r="C17" s="3">
        <f>SUM(C5:H8,C9:F10)</f>
        <v>28849.340000000004</v>
      </c>
      <c r="D17" s="5">
        <f>C17/C$18</f>
        <v>0.9448954499213607</v>
      </c>
      <c r="F17" s="174">
        <v>364.71264367816093</v>
      </c>
      <c r="H17" s="175">
        <f>C17*F17/10^6</f>
        <v>10.521719059770117</v>
      </c>
      <c r="K17" s="2" t="s">
        <v>9</v>
      </c>
      <c r="L17" s="3">
        <f>SUM(L5:Q8,L9:O10)</f>
        <v>5663.360000000001</v>
      </c>
      <c r="M17" s="5">
        <f>L17/L$18</f>
        <v>0.9788615300588005</v>
      </c>
      <c r="O17" s="174">
        <v>364.71264367816093</v>
      </c>
      <c r="Q17" s="175">
        <f>L17*O17/10^6</f>
        <v>2.0654989977011495</v>
      </c>
      <c r="T17" s="2" t="s">
        <v>9</v>
      </c>
      <c r="U17" s="3">
        <f>SUM(U5:Z8,U9:X10)</f>
        <v>34512.700000000004</v>
      </c>
      <c r="V17" s="5">
        <f>U17/U$18</f>
        <v>0.9503065194022486</v>
      </c>
      <c r="X17" s="174">
        <v>364.71264367816093</v>
      </c>
      <c r="Z17" s="175">
        <f>U17*X17/10^6</f>
        <v>12.587218057471267</v>
      </c>
    </row>
    <row r="18" spans="2:26" ht="15.75" thickBot="1">
      <c r="B18" s="17" t="s">
        <v>5</v>
      </c>
      <c r="C18" s="14">
        <f>SUM(C15:C17)</f>
        <v>30531.780000000002</v>
      </c>
      <c r="D18" s="15">
        <f>SUM(D15:D17)</f>
        <v>1</v>
      </c>
      <c r="H18" s="176">
        <f>SUM(H15:H17)</f>
        <v>10.954947359770117</v>
      </c>
      <c r="K18" s="17" t="s">
        <v>5</v>
      </c>
      <c r="L18" s="14">
        <f>SUM(L15:L17)</f>
        <v>5785.660000000001</v>
      </c>
      <c r="M18" s="15">
        <f>SUM(M15:M17)</f>
        <v>1</v>
      </c>
      <c r="Q18" s="176">
        <f>SUM(Q15:Q17)</f>
        <v>2.0969912477011494</v>
      </c>
      <c r="T18" s="17" t="s">
        <v>5</v>
      </c>
      <c r="U18" s="14">
        <f>SUM(U15:U17)</f>
        <v>36317.44</v>
      </c>
      <c r="V18" s="15">
        <f>SUM(V15:V17)</f>
        <v>1</v>
      </c>
      <c r="Z18" s="176">
        <f>SUM(Z15:Z17)</f>
        <v>13.051938607471268</v>
      </c>
    </row>
    <row r="19" spans="2:20" ht="15.75" thickTop="1">
      <c r="B19" s="16"/>
      <c r="K19" s="16"/>
      <c r="T19" s="16"/>
    </row>
    <row r="20" spans="3:27" ht="19.5" thickBot="1">
      <c r="C20" s="200" t="s">
        <v>6</v>
      </c>
      <c r="D20" s="200"/>
      <c r="E20" s="200"/>
      <c r="F20" s="200"/>
      <c r="G20" s="200"/>
      <c r="H20" s="200"/>
      <c r="I20" s="200"/>
      <c r="L20" s="202" t="s">
        <v>12</v>
      </c>
      <c r="M20" s="202"/>
      <c r="N20" s="202"/>
      <c r="O20" s="202"/>
      <c r="P20" s="202"/>
      <c r="Q20" s="202"/>
      <c r="R20" s="202"/>
      <c r="U20" s="201" t="s">
        <v>13</v>
      </c>
      <c r="V20" s="201"/>
      <c r="W20" s="201"/>
      <c r="X20" s="201"/>
      <c r="Y20" s="201"/>
      <c r="Z20" s="201"/>
      <c r="AA20" s="201"/>
    </row>
    <row r="21" spans="2:27" ht="60.75" thickTop="1">
      <c r="B21" s="18" t="s">
        <v>11</v>
      </c>
      <c r="C21" s="6" t="s">
        <v>0</v>
      </c>
      <c r="D21" s="6" t="s">
        <v>1</v>
      </c>
      <c r="E21" s="6" t="s">
        <v>2</v>
      </c>
      <c r="F21" s="6" t="s">
        <v>3</v>
      </c>
      <c r="G21" s="6" t="s">
        <v>4</v>
      </c>
      <c r="H21" s="7" t="s">
        <v>104</v>
      </c>
      <c r="I21" s="8" t="s">
        <v>5</v>
      </c>
      <c r="K21" s="19" t="s">
        <v>11</v>
      </c>
      <c r="L21" s="6" t="s">
        <v>0</v>
      </c>
      <c r="M21" s="6" t="s">
        <v>1</v>
      </c>
      <c r="N21" s="6" t="s">
        <v>2</v>
      </c>
      <c r="O21" s="6" t="s">
        <v>3</v>
      </c>
      <c r="P21" s="6" t="s">
        <v>4</v>
      </c>
      <c r="Q21" s="7" t="s">
        <v>104</v>
      </c>
      <c r="R21" s="8" t="s">
        <v>5</v>
      </c>
      <c r="T21" s="20" t="s">
        <v>11</v>
      </c>
      <c r="U21" s="6" t="s">
        <v>0</v>
      </c>
      <c r="V21" s="6" t="s">
        <v>1</v>
      </c>
      <c r="W21" s="6" t="s">
        <v>2</v>
      </c>
      <c r="X21" s="6" t="s">
        <v>3</v>
      </c>
      <c r="Y21" s="6" t="s">
        <v>4</v>
      </c>
      <c r="Z21" s="7" t="s">
        <v>104</v>
      </c>
      <c r="AA21" s="8" t="s">
        <v>5</v>
      </c>
    </row>
    <row r="22" spans="2:27" ht="15">
      <c r="B22" s="9" t="s">
        <v>0</v>
      </c>
      <c r="C22" s="167">
        <v>0</v>
      </c>
      <c r="D22" s="167">
        <v>25996.546815713034</v>
      </c>
      <c r="E22" s="167">
        <v>404.61551464144804</v>
      </c>
      <c r="F22" s="167">
        <v>83047.3343801572</v>
      </c>
      <c r="G22" s="167">
        <v>106616.18810802155</v>
      </c>
      <c r="H22" s="167">
        <v>753394.0882623763</v>
      </c>
      <c r="I22" s="10">
        <f aca="true" t="shared" si="7" ref="I22:I27">SUM(C22:H22)</f>
        <v>969458.7730809095</v>
      </c>
      <c r="K22" s="9" t="s">
        <v>0</v>
      </c>
      <c r="L22" s="167">
        <v>0</v>
      </c>
      <c r="M22" s="167">
        <v>5158.847811678463</v>
      </c>
      <c r="N22" s="167">
        <v>0</v>
      </c>
      <c r="O22" s="167">
        <v>4248.462903735204</v>
      </c>
      <c r="P22" s="167">
        <v>21849.23779063819</v>
      </c>
      <c r="Q22" s="167">
        <v>114000.42125022798</v>
      </c>
      <c r="R22" s="10">
        <f aca="true" t="shared" si="8" ref="R22:R27">SUM(L22:Q22)</f>
        <v>145256.96975627984</v>
      </c>
      <c r="T22" s="9" t="s">
        <v>0</v>
      </c>
      <c r="U22" s="167">
        <f aca="true" t="shared" si="9" ref="U22:Z27">C22+L22</f>
        <v>0</v>
      </c>
      <c r="V22" s="167">
        <f t="shared" si="9"/>
        <v>31155.3946273915</v>
      </c>
      <c r="W22" s="167">
        <f t="shared" si="9"/>
        <v>404.61551464144804</v>
      </c>
      <c r="X22" s="167">
        <f t="shared" si="9"/>
        <v>87295.7972838924</v>
      </c>
      <c r="Y22" s="167">
        <f t="shared" si="9"/>
        <v>128465.42589865974</v>
      </c>
      <c r="Z22" s="167">
        <f t="shared" si="9"/>
        <v>867394.5095126042</v>
      </c>
      <c r="AA22" s="10">
        <f aca="true" t="shared" si="10" ref="AA22:AA27">SUM(U22:Z22)</f>
        <v>1114715.7428371892</v>
      </c>
    </row>
    <row r="23" spans="2:27" ht="15">
      <c r="B23" s="9" t="s">
        <v>1</v>
      </c>
      <c r="C23" s="167">
        <v>25996.546815713034</v>
      </c>
      <c r="D23" s="167">
        <v>0</v>
      </c>
      <c r="E23" s="167">
        <v>101.15387866036201</v>
      </c>
      <c r="F23" s="167">
        <v>3945.001267754118</v>
      </c>
      <c r="G23" s="167">
        <v>6170.386598282083</v>
      </c>
      <c r="H23" s="167">
        <v>50475.78545152064</v>
      </c>
      <c r="I23" s="10">
        <f t="shared" si="7"/>
        <v>86688.87401193024</v>
      </c>
      <c r="K23" s="9" t="s">
        <v>1</v>
      </c>
      <c r="L23" s="167">
        <v>5158.847811678463</v>
      </c>
      <c r="M23" s="167">
        <v>0</v>
      </c>
      <c r="N23" s="167">
        <v>505.76939330181006</v>
      </c>
      <c r="O23" s="167">
        <v>202.30775732072402</v>
      </c>
      <c r="P23" s="167">
        <v>3945.001267754118</v>
      </c>
      <c r="Q23" s="167">
        <v>25288.469665090503</v>
      </c>
      <c r="R23" s="10">
        <f t="shared" si="8"/>
        <v>35100.395895145615</v>
      </c>
      <c r="T23" s="9" t="s">
        <v>1</v>
      </c>
      <c r="U23" s="167">
        <f t="shared" si="9"/>
        <v>31155.3946273915</v>
      </c>
      <c r="V23" s="167">
        <f t="shared" si="9"/>
        <v>0</v>
      </c>
      <c r="W23" s="167">
        <f t="shared" si="9"/>
        <v>606.9232719621721</v>
      </c>
      <c r="X23" s="167">
        <f t="shared" si="9"/>
        <v>4147.309025074842</v>
      </c>
      <c r="Y23" s="167">
        <f t="shared" si="9"/>
        <v>10115.3878660362</v>
      </c>
      <c r="Z23" s="167">
        <f t="shared" si="9"/>
        <v>75764.25511661114</v>
      </c>
      <c r="AA23" s="10">
        <f t="shared" si="10"/>
        <v>121789.26990707585</v>
      </c>
    </row>
    <row r="24" spans="2:27" ht="15">
      <c r="B24" s="9" t="s">
        <v>2</v>
      </c>
      <c r="C24" s="167">
        <v>404.61551464144804</v>
      </c>
      <c r="D24" s="167">
        <v>101.15387866036201</v>
      </c>
      <c r="E24" s="167">
        <v>0</v>
      </c>
      <c r="F24" s="167">
        <v>1011.5387866036201</v>
      </c>
      <c r="G24" s="167">
        <v>101.15387866036201</v>
      </c>
      <c r="H24" s="167">
        <v>505.76939330181006</v>
      </c>
      <c r="I24" s="10">
        <f t="shared" si="7"/>
        <v>2124.231451867602</v>
      </c>
      <c r="K24" s="9" t="s">
        <v>2</v>
      </c>
      <c r="L24" s="167">
        <v>0</v>
      </c>
      <c r="M24" s="167">
        <v>505.76939330181006</v>
      </c>
      <c r="N24" s="167">
        <v>0</v>
      </c>
      <c r="O24" s="167">
        <v>606.9232719621721</v>
      </c>
      <c r="P24" s="167">
        <v>0</v>
      </c>
      <c r="Q24" s="167">
        <v>101.15387866036201</v>
      </c>
      <c r="R24" s="10">
        <f t="shared" si="8"/>
        <v>1213.8465439243441</v>
      </c>
      <c r="T24" s="9" t="s">
        <v>2</v>
      </c>
      <c r="U24" s="167">
        <f t="shared" si="9"/>
        <v>404.61551464144804</v>
      </c>
      <c r="V24" s="167">
        <f t="shared" si="9"/>
        <v>606.9232719621721</v>
      </c>
      <c r="W24" s="167">
        <f t="shared" si="9"/>
        <v>0</v>
      </c>
      <c r="X24" s="167">
        <f t="shared" si="9"/>
        <v>1618.4620585657922</v>
      </c>
      <c r="Y24" s="167">
        <f t="shared" si="9"/>
        <v>101.15387866036201</v>
      </c>
      <c r="Z24" s="167">
        <f t="shared" si="9"/>
        <v>606.9232719621721</v>
      </c>
      <c r="AA24" s="10">
        <f t="shared" si="10"/>
        <v>3338.077995791946</v>
      </c>
    </row>
    <row r="25" spans="2:27" ht="15">
      <c r="B25" s="9" t="s">
        <v>3</v>
      </c>
      <c r="C25" s="167">
        <v>83047.3343801572</v>
      </c>
      <c r="D25" s="167">
        <v>3945.001267754118</v>
      </c>
      <c r="E25" s="167">
        <v>1011.5387866036201</v>
      </c>
      <c r="F25" s="167">
        <v>0</v>
      </c>
      <c r="G25" s="167">
        <v>1719.615937226154</v>
      </c>
      <c r="H25" s="167">
        <v>21849.23779063819</v>
      </c>
      <c r="I25" s="10">
        <f t="shared" si="7"/>
        <v>111572.7281623793</v>
      </c>
      <c r="K25" s="9" t="s">
        <v>3</v>
      </c>
      <c r="L25" s="167">
        <v>4248.462903735204</v>
      </c>
      <c r="M25" s="167">
        <v>202.30775732072402</v>
      </c>
      <c r="N25" s="167">
        <v>606.9232719621721</v>
      </c>
      <c r="O25" s="167">
        <v>0</v>
      </c>
      <c r="P25" s="167">
        <v>2225.385330527964</v>
      </c>
      <c r="Q25" s="167">
        <v>18308.852037525525</v>
      </c>
      <c r="R25" s="10">
        <f t="shared" si="8"/>
        <v>25591.93130107159</v>
      </c>
      <c r="T25" s="9" t="s">
        <v>3</v>
      </c>
      <c r="U25" s="167">
        <f t="shared" si="9"/>
        <v>87295.7972838924</v>
      </c>
      <c r="V25" s="167">
        <f t="shared" si="9"/>
        <v>4147.309025074842</v>
      </c>
      <c r="W25" s="167">
        <f t="shared" si="9"/>
        <v>1618.4620585657922</v>
      </c>
      <c r="X25" s="167">
        <f t="shared" si="9"/>
        <v>0</v>
      </c>
      <c r="Y25" s="167">
        <f t="shared" si="9"/>
        <v>3945.001267754118</v>
      </c>
      <c r="Z25" s="167">
        <f t="shared" si="9"/>
        <v>40158.08982816372</v>
      </c>
      <c r="AA25" s="10">
        <f t="shared" si="10"/>
        <v>137164.6594634509</v>
      </c>
    </row>
    <row r="26" spans="2:27" ht="15">
      <c r="B26" s="9" t="s">
        <v>4</v>
      </c>
      <c r="C26" s="167">
        <v>106616.18810802155</v>
      </c>
      <c r="D26" s="167">
        <v>6170.386598282083</v>
      </c>
      <c r="E26" s="167">
        <v>101.15387866036201</v>
      </c>
      <c r="F26" s="167">
        <v>1719.615937226154</v>
      </c>
      <c r="G26" s="168">
        <v>0</v>
      </c>
      <c r="H26" s="168">
        <v>24175.77699982652</v>
      </c>
      <c r="I26" s="10">
        <f t="shared" si="7"/>
        <v>138783.12152201668</v>
      </c>
      <c r="K26" s="9" t="s">
        <v>4</v>
      </c>
      <c r="L26" s="167">
        <v>21849.23779063819</v>
      </c>
      <c r="M26" s="167">
        <v>3945.001267754118</v>
      </c>
      <c r="N26" s="167">
        <v>0</v>
      </c>
      <c r="O26" s="167">
        <v>2225.385330527964</v>
      </c>
      <c r="P26" s="168">
        <v>0</v>
      </c>
      <c r="Q26" s="168">
        <v>1820.7698158865162</v>
      </c>
      <c r="R26" s="10">
        <f t="shared" si="8"/>
        <v>29840.39420480679</v>
      </c>
      <c r="T26" s="9" t="s">
        <v>4</v>
      </c>
      <c r="U26" s="167">
        <f t="shared" si="9"/>
        <v>128465.42589865974</v>
      </c>
      <c r="V26" s="167">
        <f t="shared" si="9"/>
        <v>10115.3878660362</v>
      </c>
      <c r="W26" s="167">
        <f t="shared" si="9"/>
        <v>101.15387866036201</v>
      </c>
      <c r="X26" s="167">
        <f t="shared" si="9"/>
        <v>3945.001267754118</v>
      </c>
      <c r="Y26" s="168">
        <f t="shared" si="9"/>
        <v>0</v>
      </c>
      <c r="Z26" s="168">
        <f t="shared" si="9"/>
        <v>25996.546815713038</v>
      </c>
      <c r="AA26" s="10">
        <f t="shared" si="10"/>
        <v>168623.51572682348</v>
      </c>
    </row>
    <row r="27" spans="2:27" ht="15">
      <c r="B27" s="9" t="s">
        <v>104</v>
      </c>
      <c r="C27" s="167">
        <v>753394.0882623763</v>
      </c>
      <c r="D27" s="167">
        <v>50475.78545152064</v>
      </c>
      <c r="E27" s="167">
        <v>505.76939330181006</v>
      </c>
      <c r="F27" s="167">
        <v>21849.23779063819</v>
      </c>
      <c r="G27" s="168">
        <v>24175.77699982652</v>
      </c>
      <c r="H27" s="168">
        <v>0</v>
      </c>
      <c r="I27" s="10">
        <f t="shared" si="7"/>
        <v>850400.6578976634</v>
      </c>
      <c r="K27" s="9" t="s">
        <v>104</v>
      </c>
      <c r="L27" s="167">
        <v>114000.42125022798</v>
      </c>
      <c r="M27" s="167">
        <v>25288.469665090503</v>
      </c>
      <c r="N27" s="167">
        <v>101.15387866036201</v>
      </c>
      <c r="O27" s="167">
        <v>18308.852037525525</v>
      </c>
      <c r="P27" s="168">
        <v>1820.7698158865162</v>
      </c>
      <c r="Q27" s="168">
        <v>0</v>
      </c>
      <c r="R27" s="10">
        <f t="shared" si="8"/>
        <v>159519.66664739087</v>
      </c>
      <c r="T27" s="9" t="s">
        <v>104</v>
      </c>
      <c r="U27" s="167">
        <f t="shared" si="9"/>
        <v>867394.5095126042</v>
      </c>
      <c r="V27" s="167">
        <f t="shared" si="9"/>
        <v>75764.25511661114</v>
      </c>
      <c r="W27" s="167">
        <f t="shared" si="9"/>
        <v>606.9232719621721</v>
      </c>
      <c r="X27" s="167">
        <f t="shared" si="9"/>
        <v>40158.08982816372</v>
      </c>
      <c r="Y27" s="168">
        <f t="shared" si="9"/>
        <v>25996.546815713038</v>
      </c>
      <c r="Z27" s="168">
        <f t="shared" si="9"/>
        <v>0</v>
      </c>
      <c r="AA27" s="10">
        <f t="shared" si="10"/>
        <v>1009920.3245450543</v>
      </c>
    </row>
    <row r="28" spans="2:27" ht="15.75" thickBot="1">
      <c r="B28" s="11" t="s">
        <v>5</v>
      </c>
      <c r="C28" s="12">
        <f aca="true" t="shared" si="11" ref="C28:I28">SUM(C22:C27)</f>
        <v>969458.7730809095</v>
      </c>
      <c r="D28" s="12">
        <f t="shared" si="11"/>
        <v>86688.87401193024</v>
      </c>
      <c r="E28" s="12">
        <f t="shared" si="11"/>
        <v>2124.231451867602</v>
      </c>
      <c r="F28" s="12">
        <f t="shared" si="11"/>
        <v>111572.7281623793</v>
      </c>
      <c r="G28" s="12">
        <f t="shared" si="11"/>
        <v>138783.12152201668</v>
      </c>
      <c r="H28" s="12">
        <f t="shared" si="11"/>
        <v>850400.6578976634</v>
      </c>
      <c r="I28" s="13">
        <f t="shared" si="11"/>
        <v>2159028.3861267664</v>
      </c>
      <c r="K28" s="11" t="s">
        <v>5</v>
      </c>
      <c r="L28" s="12">
        <f aca="true" t="shared" si="12" ref="L28:R28">SUM(L22:L27)</f>
        <v>145256.96975627984</v>
      </c>
      <c r="M28" s="12">
        <f t="shared" si="12"/>
        <v>35100.395895145615</v>
      </c>
      <c r="N28" s="12">
        <f t="shared" si="12"/>
        <v>1213.8465439243441</v>
      </c>
      <c r="O28" s="12">
        <f t="shared" si="12"/>
        <v>25591.93130107159</v>
      </c>
      <c r="P28" s="12">
        <f t="shared" si="12"/>
        <v>29840.39420480679</v>
      </c>
      <c r="Q28" s="12">
        <f t="shared" si="12"/>
        <v>159519.66664739087</v>
      </c>
      <c r="R28" s="13">
        <f t="shared" si="12"/>
        <v>396523.20434861904</v>
      </c>
      <c r="T28" s="11" t="s">
        <v>5</v>
      </c>
      <c r="U28" s="12">
        <f aca="true" t="shared" si="13" ref="U28:AA28">SUM(U22:U27)</f>
        <v>1114715.7428371892</v>
      </c>
      <c r="V28" s="12">
        <f t="shared" si="13"/>
        <v>121789.26990707585</v>
      </c>
      <c r="W28" s="12">
        <f t="shared" si="13"/>
        <v>3338.077995791946</v>
      </c>
      <c r="X28" s="12">
        <f t="shared" si="13"/>
        <v>137164.6594634509</v>
      </c>
      <c r="Y28" s="12">
        <f t="shared" si="13"/>
        <v>168623.51572682348</v>
      </c>
      <c r="Z28" s="12">
        <f t="shared" si="13"/>
        <v>1009920.3245450543</v>
      </c>
      <c r="AA28" s="13">
        <f t="shared" si="13"/>
        <v>2555551.5904753855</v>
      </c>
    </row>
    <row r="29" spans="2:27" ht="16.5" thickBot="1" thickTop="1">
      <c r="B29" s="2"/>
      <c r="C29" s="179"/>
      <c r="D29" s="179"/>
      <c r="E29" s="179"/>
      <c r="F29" s="179"/>
      <c r="G29" s="179"/>
      <c r="H29" s="179"/>
      <c r="I29" s="179"/>
      <c r="K29" s="2"/>
      <c r="L29" s="179"/>
      <c r="M29" s="179"/>
      <c r="N29" s="179"/>
      <c r="O29" s="179"/>
      <c r="P29" s="179"/>
      <c r="Q29" s="179"/>
      <c r="R29" s="179"/>
      <c r="T29" s="2"/>
      <c r="U29" s="179"/>
      <c r="V29" s="179"/>
      <c r="W29" s="179"/>
      <c r="X29" s="179"/>
      <c r="Y29" s="179"/>
      <c r="Z29" s="179"/>
      <c r="AA29" s="179"/>
    </row>
    <row r="30" spans="2:27" ht="15.75" thickTop="1">
      <c r="B30" s="2"/>
      <c r="D30" s="203" t="s">
        <v>110</v>
      </c>
      <c r="E30" s="203"/>
      <c r="F30" s="203"/>
      <c r="G30" s="203"/>
      <c r="H30" s="203"/>
      <c r="I30" s="203"/>
      <c r="K30" s="2"/>
      <c r="M30" s="203" t="s">
        <v>110</v>
      </c>
      <c r="N30" s="203"/>
      <c r="O30" s="203"/>
      <c r="P30" s="203"/>
      <c r="Q30" s="203"/>
      <c r="R30" s="203"/>
      <c r="T30" s="2"/>
      <c r="V30" s="203" t="s">
        <v>110</v>
      </c>
      <c r="W30" s="203"/>
      <c r="X30" s="203"/>
      <c r="Y30" s="203"/>
      <c r="Z30" s="203"/>
      <c r="AA30" s="203"/>
    </row>
    <row r="31" spans="3:27" ht="15">
      <c r="C31" s="170" t="s">
        <v>106</v>
      </c>
      <c r="D31" s="170" t="s">
        <v>107</v>
      </c>
      <c r="E31" s="171"/>
      <c r="F31" s="170" t="s">
        <v>108</v>
      </c>
      <c r="G31" s="170"/>
      <c r="H31" s="172" t="s">
        <v>109</v>
      </c>
      <c r="I31" s="173"/>
      <c r="L31" s="170" t="s">
        <v>106</v>
      </c>
      <c r="M31" s="170" t="s">
        <v>107</v>
      </c>
      <c r="N31" s="171"/>
      <c r="O31" s="170" t="s">
        <v>108</v>
      </c>
      <c r="P31" s="170"/>
      <c r="Q31" s="172" t="s">
        <v>109</v>
      </c>
      <c r="R31" s="173"/>
      <c r="U31" s="170" t="s">
        <v>106</v>
      </c>
      <c r="V31" s="170" t="s">
        <v>107</v>
      </c>
      <c r="W31" s="171"/>
      <c r="X31" s="170" t="s">
        <v>108</v>
      </c>
      <c r="Y31" s="170"/>
      <c r="Z31" s="172" t="s">
        <v>109</v>
      </c>
      <c r="AA31" s="173"/>
    </row>
    <row r="32" spans="2:26" ht="15">
      <c r="B32" s="2" t="s">
        <v>7</v>
      </c>
      <c r="C32" s="1">
        <v>0</v>
      </c>
      <c r="D32" s="4">
        <f>C32/C$35</f>
        <v>0</v>
      </c>
      <c r="F32" s="174">
        <v>0</v>
      </c>
      <c r="H32" s="96">
        <f>C32*F32/10^6</f>
        <v>0</v>
      </c>
      <c r="K32" s="2" t="s">
        <v>7</v>
      </c>
      <c r="L32" s="1">
        <v>0</v>
      </c>
      <c r="M32" s="4">
        <f>L32/L$35</f>
        <v>0</v>
      </c>
      <c r="O32" s="174">
        <v>0</v>
      </c>
      <c r="Q32" s="96">
        <f>L32*O32/10^6</f>
        <v>0</v>
      </c>
      <c r="T32" s="2" t="s">
        <v>7</v>
      </c>
      <c r="U32" s="1">
        <v>0</v>
      </c>
      <c r="V32" s="4">
        <f>U32/U$35</f>
        <v>0</v>
      </c>
      <c r="X32" s="174">
        <v>0</v>
      </c>
      <c r="Z32" s="96">
        <f>U32*X32/10^6</f>
        <v>0</v>
      </c>
    </row>
    <row r="33" spans="2:26" ht="15">
      <c r="B33" s="2" t="s">
        <v>8</v>
      </c>
      <c r="C33" s="1">
        <f>SUM(G26:H27)</f>
        <v>48351.55399965304</v>
      </c>
      <c r="D33" s="4">
        <f>C33/C$35</f>
        <v>0.022395052473763118</v>
      </c>
      <c r="F33" s="174">
        <v>257.5</v>
      </c>
      <c r="H33" s="96">
        <f>C33*F33/10^6</f>
        <v>12.450525154910657</v>
      </c>
      <c r="K33" s="2" t="s">
        <v>8</v>
      </c>
      <c r="L33" s="1">
        <f>SUM(P26:Q27)</f>
        <v>3641.5396317730324</v>
      </c>
      <c r="M33" s="4">
        <f>L33/L$35</f>
        <v>0.009183673469387758</v>
      </c>
      <c r="O33" s="174">
        <v>257.5</v>
      </c>
      <c r="Q33" s="96">
        <f>L33*O33/10^6</f>
        <v>0.9376964551815559</v>
      </c>
      <c r="T33" s="2" t="s">
        <v>8</v>
      </c>
      <c r="U33" s="1">
        <f>SUM(Y26:Z27)</f>
        <v>51993.093631426076</v>
      </c>
      <c r="V33" s="4">
        <f>U33/U$35</f>
        <v>0.02034515516149462</v>
      </c>
      <c r="X33" s="174">
        <v>257.5</v>
      </c>
      <c r="Z33" s="96">
        <f>U33*X33/10^6</f>
        <v>13.388221610092215</v>
      </c>
    </row>
    <row r="34" spans="2:26" ht="15">
      <c r="B34" s="2" t="s">
        <v>9</v>
      </c>
      <c r="C34" s="3">
        <f>SUM(C22:H25,C26:F27)</f>
        <v>2110676.832127114</v>
      </c>
      <c r="D34" s="4">
        <f>C34/C$35</f>
        <v>0.9776049475262368</v>
      </c>
      <c r="F34" s="174">
        <v>364.71264367816093</v>
      </c>
      <c r="H34" s="175">
        <f>C34*F34/10^6</f>
        <v>769.7905273953255</v>
      </c>
      <c r="K34" s="2" t="s">
        <v>9</v>
      </c>
      <c r="L34" s="3">
        <f>SUM(L22:Q25,L26:O27)</f>
        <v>392881.66471684596</v>
      </c>
      <c r="M34" s="4">
        <f>L34/L$35</f>
        <v>0.9908163265306122</v>
      </c>
      <c r="O34" s="174">
        <v>364.71264367816093</v>
      </c>
      <c r="Q34" s="175">
        <f>L34*O34/10^6</f>
        <v>143.28891059155774</v>
      </c>
      <c r="T34" s="2" t="s">
        <v>9</v>
      </c>
      <c r="U34" s="3">
        <f>SUM(U22:Z25,U26:X27)</f>
        <v>2503558.4968439597</v>
      </c>
      <c r="V34" s="4">
        <f>U34/U$35</f>
        <v>0.9796548448385055</v>
      </c>
      <c r="X34" s="174">
        <v>364.71264367816093</v>
      </c>
      <c r="Z34" s="175">
        <f>U34*X34/10^6</f>
        <v>913.0794379868832</v>
      </c>
    </row>
    <row r="35" spans="2:26" ht="15.75" thickBot="1">
      <c r="B35" s="17" t="s">
        <v>5</v>
      </c>
      <c r="C35" s="14">
        <f>SUM(C32:C34)</f>
        <v>2159028.386126767</v>
      </c>
      <c r="D35" s="15">
        <f>SUM(D32:D34)</f>
        <v>1</v>
      </c>
      <c r="H35" s="176">
        <f>SUM(H32:H34)</f>
        <v>782.2410525502362</v>
      </c>
      <c r="K35" s="17" t="s">
        <v>5</v>
      </c>
      <c r="L35" s="14">
        <f>SUM(L32:L34)</f>
        <v>396523.204348619</v>
      </c>
      <c r="M35" s="15">
        <f>SUM(M32:M34)</f>
        <v>1</v>
      </c>
      <c r="Q35" s="176">
        <f>SUM(Q32:Q34)</f>
        <v>144.2266070467393</v>
      </c>
      <c r="T35" s="17" t="s">
        <v>5</v>
      </c>
      <c r="U35" s="14">
        <f>SUM(U32:U34)</f>
        <v>2555551.5904753855</v>
      </c>
      <c r="V35" s="15">
        <f>SUM(V32:V34)</f>
        <v>1.0000000000000002</v>
      </c>
      <c r="Z35" s="176">
        <f>SUM(Z32:Z34)</f>
        <v>926.4676595969754</v>
      </c>
    </row>
    <row r="36" spans="2:20" ht="15.75" thickTop="1">
      <c r="B36" s="16"/>
      <c r="K36" s="16"/>
      <c r="T36" s="16"/>
    </row>
    <row r="37" spans="3:27" ht="19.5" thickBot="1">
      <c r="C37" s="200" t="s">
        <v>6</v>
      </c>
      <c r="D37" s="200"/>
      <c r="E37" s="200"/>
      <c r="F37" s="200"/>
      <c r="G37" s="200"/>
      <c r="H37" s="200"/>
      <c r="I37" s="200"/>
      <c r="L37" s="202" t="s">
        <v>12</v>
      </c>
      <c r="M37" s="202"/>
      <c r="N37" s="202"/>
      <c r="O37" s="202"/>
      <c r="P37" s="202"/>
      <c r="Q37" s="202"/>
      <c r="R37" s="202"/>
      <c r="U37" s="201" t="s">
        <v>13</v>
      </c>
      <c r="V37" s="201"/>
      <c r="W37" s="201"/>
      <c r="X37" s="201"/>
      <c r="Y37" s="201"/>
      <c r="Z37" s="201"/>
      <c r="AA37" s="201"/>
    </row>
    <row r="38" spans="2:27" ht="60.75" thickTop="1">
      <c r="B38" s="18" t="s">
        <v>14</v>
      </c>
      <c r="C38" s="6" t="s">
        <v>0</v>
      </c>
      <c r="D38" s="6" t="s">
        <v>1</v>
      </c>
      <c r="E38" s="6" t="s">
        <v>2</v>
      </c>
      <c r="F38" s="6" t="s">
        <v>3</v>
      </c>
      <c r="G38" s="6" t="s">
        <v>4</v>
      </c>
      <c r="H38" s="7" t="s">
        <v>104</v>
      </c>
      <c r="I38" s="8" t="s">
        <v>5</v>
      </c>
      <c r="K38" s="19" t="s">
        <v>14</v>
      </c>
      <c r="L38" s="6" t="s">
        <v>0</v>
      </c>
      <c r="M38" s="6" t="s">
        <v>1</v>
      </c>
      <c r="N38" s="6" t="s">
        <v>2</v>
      </c>
      <c r="O38" s="6" t="s">
        <v>3</v>
      </c>
      <c r="P38" s="6" t="s">
        <v>4</v>
      </c>
      <c r="Q38" s="7" t="s">
        <v>104</v>
      </c>
      <c r="R38" s="8" t="s">
        <v>5</v>
      </c>
      <c r="T38" s="20" t="s">
        <v>14</v>
      </c>
      <c r="U38" s="6" t="s">
        <v>0</v>
      </c>
      <c r="V38" s="6" t="s">
        <v>1</v>
      </c>
      <c r="W38" s="6" t="s">
        <v>2</v>
      </c>
      <c r="X38" s="6" t="s">
        <v>3</v>
      </c>
      <c r="Y38" s="6" t="s">
        <v>4</v>
      </c>
      <c r="Z38" s="7" t="s">
        <v>104</v>
      </c>
      <c r="AA38" s="8" t="s">
        <v>5</v>
      </c>
    </row>
    <row r="39" spans="2:27" ht="15">
      <c r="B39" s="9" t="s">
        <v>0</v>
      </c>
      <c r="C39" s="167">
        <v>0</v>
      </c>
      <c r="D39" s="167">
        <v>37997.991</v>
      </c>
      <c r="E39" s="167">
        <v>2336.6200000000003</v>
      </c>
      <c r="F39" s="167">
        <v>232535.10499999998</v>
      </c>
      <c r="G39" s="167">
        <v>356841.9256</v>
      </c>
      <c r="H39" s="167">
        <v>2485361.8704000004</v>
      </c>
      <c r="I39" s="10">
        <f aca="true" t="shared" si="14" ref="I39:I44">SUM(C39:H39)</f>
        <v>3115073.512</v>
      </c>
      <c r="K39" s="9" t="s">
        <v>0</v>
      </c>
      <c r="L39" s="167">
        <v>0</v>
      </c>
      <c r="M39" s="167">
        <v>7457.175</v>
      </c>
      <c r="N39" s="167">
        <v>91.39</v>
      </c>
      <c r="O39" s="167">
        <v>11793.5555</v>
      </c>
      <c r="P39" s="167">
        <v>73250.6328</v>
      </c>
      <c r="Q39" s="167">
        <v>375968.06560000003</v>
      </c>
      <c r="R39" s="10">
        <f aca="true" t="shared" si="15" ref="R39:R44">SUM(L39:Q39)</f>
        <v>468560.8189000001</v>
      </c>
      <c r="T39" s="9" t="s">
        <v>0</v>
      </c>
      <c r="U39" s="167">
        <f aca="true" t="shared" si="16" ref="U39:Z44">C39+L39</f>
        <v>0</v>
      </c>
      <c r="V39" s="167">
        <f t="shared" si="16"/>
        <v>45455.166000000005</v>
      </c>
      <c r="W39" s="167">
        <f t="shared" si="16"/>
        <v>2428.01</v>
      </c>
      <c r="X39" s="167">
        <f t="shared" si="16"/>
        <v>244328.66049999997</v>
      </c>
      <c r="Y39" s="167">
        <f t="shared" si="16"/>
        <v>430092.55840000004</v>
      </c>
      <c r="Z39" s="167">
        <f t="shared" si="16"/>
        <v>2861329.936</v>
      </c>
      <c r="AA39" s="10">
        <f aca="true" t="shared" si="17" ref="AA39:AA44">SUM(U39:Z39)</f>
        <v>3583634.3309000004</v>
      </c>
    </row>
    <row r="40" spans="2:27" ht="15">
      <c r="B40" s="9" t="s">
        <v>1</v>
      </c>
      <c r="C40" s="167">
        <v>37997.991</v>
      </c>
      <c r="D40" s="167">
        <v>0</v>
      </c>
      <c r="E40" s="167">
        <v>547.2299999999999</v>
      </c>
      <c r="F40" s="167">
        <v>8839.4496</v>
      </c>
      <c r="G40" s="167">
        <v>18652.1616</v>
      </c>
      <c r="H40" s="167">
        <v>150399.89250000002</v>
      </c>
      <c r="I40" s="10">
        <f t="shared" si="14"/>
        <v>216436.72470000002</v>
      </c>
      <c r="K40" s="9" t="s">
        <v>1</v>
      </c>
      <c r="L40" s="167">
        <v>7457.175</v>
      </c>
      <c r="M40" s="167">
        <v>0</v>
      </c>
      <c r="N40" s="167">
        <v>2688.975</v>
      </c>
      <c r="O40" s="167">
        <v>493.75359999999995</v>
      </c>
      <c r="P40" s="167">
        <v>11810.2242</v>
      </c>
      <c r="Q40" s="167">
        <v>75459.9175</v>
      </c>
      <c r="R40" s="10">
        <f t="shared" si="15"/>
        <v>97910.0453</v>
      </c>
      <c r="T40" s="9" t="s">
        <v>1</v>
      </c>
      <c r="U40" s="167">
        <f t="shared" si="16"/>
        <v>45455.166000000005</v>
      </c>
      <c r="V40" s="167">
        <f t="shared" si="16"/>
        <v>0</v>
      </c>
      <c r="W40" s="167">
        <f t="shared" si="16"/>
        <v>3236.205</v>
      </c>
      <c r="X40" s="167">
        <f t="shared" si="16"/>
        <v>9333.2032</v>
      </c>
      <c r="Y40" s="167">
        <f t="shared" si="16"/>
        <v>30462.3858</v>
      </c>
      <c r="Z40" s="167">
        <f t="shared" si="16"/>
        <v>225859.81</v>
      </c>
      <c r="AA40" s="10">
        <f t="shared" si="17"/>
        <v>314346.77</v>
      </c>
    </row>
    <row r="41" spans="2:27" ht="15">
      <c r="B41" s="9" t="s">
        <v>2</v>
      </c>
      <c r="C41" s="167">
        <v>2334.8226000000004</v>
      </c>
      <c r="D41" s="167">
        <v>546.679</v>
      </c>
      <c r="E41" s="167">
        <v>0</v>
      </c>
      <c r="F41" s="167">
        <v>1690.7901</v>
      </c>
      <c r="G41" s="167">
        <v>23.5296</v>
      </c>
      <c r="H41" s="167">
        <v>350.2937</v>
      </c>
      <c r="I41" s="10">
        <f t="shared" si="14"/>
        <v>4946.115000000001</v>
      </c>
      <c r="K41" s="9" t="s">
        <v>2</v>
      </c>
      <c r="L41" s="167">
        <v>91.3197</v>
      </c>
      <c r="M41" s="167">
        <v>2686.2675</v>
      </c>
      <c r="N41" s="167">
        <v>0</v>
      </c>
      <c r="O41" s="167">
        <v>933.3102</v>
      </c>
      <c r="P41" s="167">
        <v>2.0063999999999997</v>
      </c>
      <c r="Q41" s="167">
        <v>41.3943</v>
      </c>
      <c r="R41" s="10">
        <f t="shared" si="15"/>
        <v>3754.2981</v>
      </c>
      <c r="T41" s="9" t="s">
        <v>2</v>
      </c>
      <c r="U41" s="167">
        <f t="shared" si="16"/>
        <v>2426.1423000000004</v>
      </c>
      <c r="V41" s="167">
        <f t="shared" si="16"/>
        <v>3232.9465</v>
      </c>
      <c r="W41" s="167">
        <f t="shared" si="16"/>
        <v>0</v>
      </c>
      <c r="X41" s="167">
        <f t="shared" si="16"/>
        <v>2624.1003</v>
      </c>
      <c r="Y41" s="167">
        <f t="shared" si="16"/>
        <v>25.535999999999998</v>
      </c>
      <c r="Z41" s="167">
        <f t="shared" si="16"/>
        <v>391.688</v>
      </c>
      <c r="AA41" s="10">
        <f t="shared" si="17"/>
        <v>8700.4131</v>
      </c>
    </row>
    <row r="42" spans="2:27" ht="15">
      <c r="B42" s="9" t="s">
        <v>3</v>
      </c>
      <c r="C42" s="167">
        <v>232467.84</v>
      </c>
      <c r="D42" s="167">
        <v>8835.5916</v>
      </c>
      <c r="E42" s="167">
        <v>1693.9806999999998</v>
      </c>
      <c r="F42" s="167">
        <v>0</v>
      </c>
      <c r="G42" s="167">
        <v>3164.9345</v>
      </c>
      <c r="H42" s="167">
        <v>40646.770000000004</v>
      </c>
      <c r="I42" s="10">
        <f t="shared" si="14"/>
        <v>286809.1168</v>
      </c>
      <c r="K42" s="9" t="s">
        <v>3</v>
      </c>
      <c r="L42" s="167">
        <v>11790.144000000002</v>
      </c>
      <c r="M42" s="167">
        <v>493.5381</v>
      </c>
      <c r="N42" s="167">
        <v>935.0714</v>
      </c>
      <c r="O42" s="167">
        <v>0</v>
      </c>
      <c r="P42" s="167">
        <v>4145.2775</v>
      </c>
      <c r="Q42" s="167">
        <v>34033.549300000006</v>
      </c>
      <c r="R42" s="10">
        <f t="shared" si="15"/>
        <v>51397.58030000001</v>
      </c>
      <c r="T42" s="9" t="s">
        <v>3</v>
      </c>
      <c r="U42" s="167">
        <f t="shared" si="16"/>
        <v>244257.984</v>
      </c>
      <c r="V42" s="167">
        <f t="shared" si="16"/>
        <v>9329.1297</v>
      </c>
      <c r="W42" s="167">
        <f t="shared" si="16"/>
        <v>2629.0521</v>
      </c>
      <c r="X42" s="167">
        <f t="shared" si="16"/>
        <v>0</v>
      </c>
      <c r="Y42" s="167">
        <f t="shared" si="16"/>
        <v>7310.2119999999995</v>
      </c>
      <c r="Z42" s="167">
        <f t="shared" si="16"/>
        <v>74680.3193</v>
      </c>
      <c r="AA42" s="10">
        <f t="shared" si="17"/>
        <v>338206.6971</v>
      </c>
    </row>
    <row r="43" spans="2:27" ht="15">
      <c r="B43" s="9" t="s">
        <v>4</v>
      </c>
      <c r="C43" s="167">
        <v>356580.27090000006</v>
      </c>
      <c r="D43" s="167">
        <v>18634.5144</v>
      </c>
      <c r="E43" s="167">
        <v>23.5941</v>
      </c>
      <c r="F43" s="167">
        <v>3159.8091</v>
      </c>
      <c r="G43" s="168">
        <v>0</v>
      </c>
      <c r="H43" s="168">
        <v>32126.1918</v>
      </c>
      <c r="I43" s="10">
        <f t="shared" si="14"/>
        <v>410524.3803000001</v>
      </c>
      <c r="K43" s="9" t="s">
        <v>4</v>
      </c>
      <c r="L43" s="167">
        <v>73196.9217</v>
      </c>
      <c r="M43" s="167">
        <v>11799.0503</v>
      </c>
      <c r="N43" s="167">
        <v>2.0119</v>
      </c>
      <c r="O43" s="167">
        <v>4138.5645</v>
      </c>
      <c r="P43" s="168">
        <v>0</v>
      </c>
      <c r="Q43" s="168">
        <v>2335.3185</v>
      </c>
      <c r="R43" s="10">
        <f t="shared" si="15"/>
        <v>91471.8669</v>
      </c>
      <c r="T43" s="9" t="s">
        <v>4</v>
      </c>
      <c r="U43" s="167">
        <f t="shared" si="16"/>
        <v>429777.19260000007</v>
      </c>
      <c r="V43" s="167">
        <f t="shared" si="16"/>
        <v>30433.564700000003</v>
      </c>
      <c r="W43" s="167">
        <f t="shared" si="16"/>
        <v>25.606</v>
      </c>
      <c r="X43" s="167">
        <f t="shared" si="16"/>
        <v>7298.373600000001</v>
      </c>
      <c r="Y43" s="168">
        <f t="shared" si="16"/>
        <v>0</v>
      </c>
      <c r="Z43" s="168">
        <f t="shared" si="16"/>
        <v>34461.5103</v>
      </c>
      <c r="AA43" s="10">
        <f t="shared" si="17"/>
        <v>501996.2472000001</v>
      </c>
    </row>
    <row r="44" spans="2:27" ht="15">
      <c r="B44" s="9" t="s">
        <v>104</v>
      </c>
      <c r="C44" s="167">
        <v>2484402.4194</v>
      </c>
      <c r="D44" s="167">
        <v>150317.4816</v>
      </c>
      <c r="E44" s="167">
        <v>350.21500000000003</v>
      </c>
      <c r="F44" s="167">
        <v>40646.770000000004</v>
      </c>
      <c r="G44" s="168">
        <v>31764.4672</v>
      </c>
      <c r="H44" s="168">
        <v>0</v>
      </c>
      <c r="I44" s="10">
        <f t="shared" si="14"/>
        <v>2707481.3532</v>
      </c>
      <c r="K44" s="9" t="s">
        <v>104</v>
      </c>
      <c r="L44" s="167">
        <v>375822.9266</v>
      </c>
      <c r="M44" s="167">
        <v>75418.56959999999</v>
      </c>
      <c r="N44" s="167">
        <v>41.385000000000005</v>
      </c>
      <c r="O44" s="167">
        <v>34033.549300000006</v>
      </c>
      <c r="P44" s="168">
        <v>2309.024</v>
      </c>
      <c r="Q44" s="168">
        <v>0</v>
      </c>
      <c r="R44" s="10">
        <f t="shared" si="15"/>
        <v>487625.4545</v>
      </c>
      <c r="T44" s="9" t="s">
        <v>104</v>
      </c>
      <c r="U44" s="167">
        <f t="shared" si="16"/>
        <v>2860225.346</v>
      </c>
      <c r="V44" s="167">
        <f t="shared" si="16"/>
        <v>225736.0512</v>
      </c>
      <c r="W44" s="167">
        <f t="shared" si="16"/>
        <v>391.6</v>
      </c>
      <c r="X44" s="167">
        <f t="shared" si="16"/>
        <v>74680.3193</v>
      </c>
      <c r="Y44" s="168">
        <f t="shared" si="16"/>
        <v>34073.4912</v>
      </c>
      <c r="Z44" s="168">
        <f t="shared" si="16"/>
        <v>0</v>
      </c>
      <c r="AA44" s="10">
        <f t="shared" si="17"/>
        <v>3195106.8077000002</v>
      </c>
    </row>
    <row r="45" spans="2:27" ht="15.75" thickBot="1">
      <c r="B45" s="11" t="s">
        <v>5</v>
      </c>
      <c r="C45" s="12">
        <f aca="true" t="shared" si="18" ref="C45:I45">SUM(C39:C44)</f>
        <v>3113783.3439</v>
      </c>
      <c r="D45" s="12">
        <f t="shared" si="18"/>
        <v>216332.2576</v>
      </c>
      <c r="E45" s="12">
        <f t="shared" si="18"/>
        <v>4951.639800000001</v>
      </c>
      <c r="F45" s="12">
        <f t="shared" si="18"/>
        <v>286871.9238</v>
      </c>
      <c r="G45" s="12">
        <f t="shared" si="18"/>
        <v>410447.0185</v>
      </c>
      <c r="H45" s="12">
        <f t="shared" si="18"/>
        <v>2708885.0184000004</v>
      </c>
      <c r="I45" s="13">
        <f t="shared" si="18"/>
        <v>6741271.2020000005</v>
      </c>
      <c r="K45" s="11" t="s">
        <v>5</v>
      </c>
      <c r="L45" s="12">
        <f aca="true" t="shared" si="19" ref="L45:R45">SUM(L39:L44)</f>
        <v>468358.487</v>
      </c>
      <c r="M45" s="12">
        <f t="shared" si="19"/>
        <v>97854.60049999999</v>
      </c>
      <c r="N45" s="12">
        <f t="shared" si="19"/>
        <v>3758.8333</v>
      </c>
      <c r="O45" s="12">
        <f t="shared" si="19"/>
        <v>51392.733100000005</v>
      </c>
      <c r="P45" s="12">
        <f t="shared" si="19"/>
        <v>91517.1649</v>
      </c>
      <c r="Q45" s="12">
        <f t="shared" si="19"/>
        <v>487838.2452</v>
      </c>
      <c r="R45" s="13">
        <f t="shared" si="19"/>
        <v>1200720.0640000002</v>
      </c>
      <c r="T45" s="11" t="s">
        <v>5</v>
      </c>
      <c r="U45" s="12">
        <f aca="true" t="shared" si="20" ref="U45:AA45">SUM(U39:U44)</f>
        <v>3582141.8309</v>
      </c>
      <c r="V45" s="12">
        <f t="shared" si="20"/>
        <v>314186.85809999995</v>
      </c>
      <c r="W45" s="12">
        <f t="shared" si="20"/>
        <v>8710.473100000001</v>
      </c>
      <c r="X45" s="12">
        <f t="shared" si="20"/>
        <v>338264.65689999994</v>
      </c>
      <c r="Y45" s="12">
        <f t="shared" si="20"/>
        <v>501964.18340000004</v>
      </c>
      <c r="Z45" s="12">
        <f t="shared" si="20"/>
        <v>3196723.2636000006</v>
      </c>
      <c r="AA45" s="13">
        <f t="shared" si="20"/>
        <v>7941991.266000001</v>
      </c>
    </row>
    <row r="46" spans="2:27" ht="16.5" thickBot="1" thickTop="1">
      <c r="B46" s="2"/>
      <c r="C46" s="179"/>
      <c r="D46" s="179"/>
      <c r="E46" s="179"/>
      <c r="F46" s="179"/>
      <c r="G46" s="179"/>
      <c r="H46" s="179"/>
      <c r="I46" s="179"/>
      <c r="K46" s="2"/>
      <c r="L46" s="179"/>
      <c r="M46" s="179"/>
      <c r="N46" s="179"/>
      <c r="O46" s="179"/>
      <c r="P46" s="179"/>
      <c r="Q46" s="179"/>
      <c r="R46" s="179"/>
      <c r="T46" s="2"/>
      <c r="U46" s="179"/>
      <c r="V46" s="179"/>
      <c r="W46" s="179"/>
      <c r="X46" s="179"/>
      <c r="Y46" s="179"/>
      <c r="Z46" s="179"/>
      <c r="AA46" s="179"/>
    </row>
    <row r="47" spans="2:27" ht="15.75" thickTop="1">
      <c r="B47" s="2"/>
      <c r="D47" s="203" t="s">
        <v>110</v>
      </c>
      <c r="E47" s="203"/>
      <c r="F47" s="203"/>
      <c r="G47" s="203"/>
      <c r="H47" s="203"/>
      <c r="I47" s="203"/>
      <c r="K47" s="2"/>
      <c r="M47" s="203" t="s">
        <v>110</v>
      </c>
      <c r="N47" s="203"/>
      <c r="O47" s="203"/>
      <c r="P47" s="203"/>
      <c r="Q47" s="203"/>
      <c r="R47" s="203"/>
      <c r="T47" s="2"/>
      <c r="V47" s="203" t="s">
        <v>110</v>
      </c>
      <c r="W47" s="203"/>
      <c r="X47" s="203"/>
      <c r="Y47" s="203"/>
      <c r="Z47" s="203"/>
      <c r="AA47" s="203"/>
    </row>
    <row r="48" spans="3:27" ht="15">
      <c r="C48" s="170" t="s">
        <v>106</v>
      </c>
      <c r="D48" s="170" t="s">
        <v>107</v>
      </c>
      <c r="E48" s="171"/>
      <c r="F48" s="170" t="s">
        <v>108</v>
      </c>
      <c r="G48" s="170"/>
      <c r="H48" s="172" t="s">
        <v>109</v>
      </c>
      <c r="I48" s="173"/>
      <c r="L48" s="170" t="s">
        <v>106</v>
      </c>
      <c r="M48" s="170" t="s">
        <v>107</v>
      </c>
      <c r="N48" s="171"/>
      <c r="O48" s="170" t="s">
        <v>108</v>
      </c>
      <c r="P48" s="170"/>
      <c r="Q48" s="172" t="s">
        <v>109</v>
      </c>
      <c r="R48" s="173"/>
      <c r="U48" s="170" t="s">
        <v>106</v>
      </c>
      <c r="V48" s="170" t="s">
        <v>107</v>
      </c>
      <c r="W48" s="171"/>
      <c r="X48" s="170" t="s">
        <v>108</v>
      </c>
      <c r="Y48" s="170"/>
      <c r="Z48" s="172" t="s">
        <v>109</v>
      </c>
      <c r="AA48" s="173"/>
    </row>
    <row r="49" spans="2:26" ht="15">
      <c r="B49" s="2" t="s">
        <v>7</v>
      </c>
      <c r="C49" s="1">
        <v>0</v>
      </c>
      <c r="D49" s="4">
        <f>C49/C$52</f>
        <v>0</v>
      </c>
      <c r="F49" s="174">
        <v>0</v>
      </c>
      <c r="H49" s="96">
        <f>C49*F49/10^6</f>
        <v>0</v>
      </c>
      <c r="K49" s="2" t="s">
        <v>7</v>
      </c>
      <c r="L49" s="1">
        <v>0</v>
      </c>
      <c r="M49" s="4">
        <f>L49/L$52</f>
        <v>0</v>
      </c>
      <c r="O49" s="174">
        <v>0</v>
      </c>
      <c r="Q49" s="96">
        <f>L49*O49/10^6</f>
        <v>0</v>
      </c>
      <c r="T49" s="2" t="s">
        <v>7</v>
      </c>
      <c r="U49" s="1">
        <v>0</v>
      </c>
      <c r="V49" s="4">
        <f>U49/U$52</f>
        <v>0</v>
      </c>
      <c r="X49" s="174">
        <v>0</v>
      </c>
      <c r="Z49" s="96">
        <f>U49*X49/10^6</f>
        <v>0</v>
      </c>
    </row>
    <row r="50" spans="2:26" ht="15">
      <c r="B50" s="2" t="s">
        <v>8</v>
      </c>
      <c r="C50" s="1">
        <f>SUM(G43:H44)</f>
        <v>63890.659</v>
      </c>
      <c r="D50" s="4">
        <f>C50/C$52</f>
        <v>0.009477538743886306</v>
      </c>
      <c r="F50" s="174">
        <v>257.5</v>
      </c>
      <c r="H50" s="96">
        <f>C50*F50/10^6</f>
        <v>16.4518446925</v>
      </c>
      <c r="K50" s="2" t="s">
        <v>8</v>
      </c>
      <c r="L50" s="1">
        <f>SUM(P43:Q44)</f>
        <v>4644.3425</v>
      </c>
      <c r="M50" s="4">
        <f>L50/L$52</f>
        <v>0.0038679644317162003</v>
      </c>
      <c r="O50" s="174">
        <v>257.5</v>
      </c>
      <c r="Q50" s="96">
        <f>L50*O50/10^6</f>
        <v>1.1959181937499999</v>
      </c>
      <c r="T50" s="2" t="s">
        <v>8</v>
      </c>
      <c r="U50" s="1">
        <f>SUM(Y43:Z44)</f>
        <v>68535.0015</v>
      </c>
      <c r="V50" s="4">
        <f>U50/U$52</f>
        <v>0.008629448107479197</v>
      </c>
      <c r="X50" s="174">
        <v>257.5</v>
      </c>
      <c r="Z50" s="96">
        <f>U50*X50/10^6</f>
        <v>17.64776288625</v>
      </c>
    </row>
    <row r="51" spans="2:26" ht="15">
      <c r="B51" s="2" t="s">
        <v>9</v>
      </c>
      <c r="C51" s="3">
        <f>SUM(C39:H42,C43:F44)</f>
        <v>6677380.543</v>
      </c>
      <c r="D51" s="4">
        <f>C51/C$52</f>
        <v>0.9905224612561137</v>
      </c>
      <c r="F51" s="174">
        <v>364.71264367816093</v>
      </c>
      <c r="H51" s="175">
        <f>C51*F51/10^6</f>
        <v>2435.3251106826433</v>
      </c>
      <c r="K51" s="2" t="s">
        <v>9</v>
      </c>
      <c r="L51" s="3">
        <f>SUM(L39:Q42,L43:O44)</f>
        <v>1196075.7215</v>
      </c>
      <c r="M51" s="4">
        <f>L51/L$52</f>
        <v>0.9961320355682838</v>
      </c>
      <c r="O51" s="174">
        <v>364.71264367816093</v>
      </c>
      <c r="Q51" s="175">
        <f>L51*O51/10^6</f>
        <v>436.22393842752876</v>
      </c>
      <c r="T51" s="2" t="s">
        <v>9</v>
      </c>
      <c r="U51" s="3">
        <f>SUM(U39:Z42,U43:X44)</f>
        <v>7873456.264499998</v>
      </c>
      <c r="V51" s="4">
        <f>U51/U$52</f>
        <v>0.9913705518925208</v>
      </c>
      <c r="X51" s="174">
        <v>364.71264367816093</v>
      </c>
      <c r="Z51" s="175">
        <f>U51*X51/10^6</f>
        <v>2871.549049110172</v>
      </c>
    </row>
    <row r="52" spans="2:26" ht="15.75" thickBot="1">
      <c r="B52" s="17" t="s">
        <v>5</v>
      </c>
      <c r="C52" s="14">
        <f>SUM(C49:C51)</f>
        <v>6741271.202</v>
      </c>
      <c r="D52" s="15">
        <f>SUM(D49:D51)</f>
        <v>1</v>
      </c>
      <c r="H52" s="176">
        <f>SUM(H49:H51)</f>
        <v>2451.776955375143</v>
      </c>
      <c r="K52" s="17" t="s">
        <v>5</v>
      </c>
      <c r="L52" s="14">
        <f>SUM(L49:L51)</f>
        <v>1200720.064</v>
      </c>
      <c r="M52" s="15">
        <f>SUM(M49:M51)</f>
        <v>1</v>
      </c>
      <c r="Q52" s="176">
        <f>SUM(Q49:Q51)</f>
        <v>437.41985662127877</v>
      </c>
      <c r="T52" s="17" t="s">
        <v>5</v>
      </c>
      <c r="U52" s="14">
        <f>SUM(U49:U51)</f>
        <v>7941991.265999998</v>
      </c>
      <c r="V52" s="15">
        <f>SUM(V49:V51)</f>
        <v>1</v>
      </c>
      <c r="Z52" s="176">
        <f>SUM(Z49:Z51)</f>
        <v>2889.1968119964217</v>
      </c>
    </row>
    <row r="53" ht="16.5" thickBot="1" thickTop="1"/>
    <row r="54" spans="2:27" ht="15.75" thickTop="1">
      <c r="B54" s="101" t="s">
        <v>61</v>
      </c>
      <c r="C54" s="102"/>
      <c r="D54" s="102"/>
      <c r="E54" s="102"/>
      <c r="F54" s="102"/>
      <c r="G54" s="102"/>
      <c r="H54" s="102"/>
      <c r="I54" s="103"/>
      <c r="K54" s="101" t="s">
        <v>61</v>
      </c>
      <c r="L54" s="102"/>
      <c r="M54" s="102"/>
      <c r="N54" s="102"/>
      <c r="O54" s="102"/>
      <c r="P54" s="102"/>
      <c r="Q54" s="102"/>
      <c r="R54" s="103"/>
      <c r="T54" s="101" t="s">
        <v>61</v>
      </c>
      <c r="U54" s="102"/>
      <c r="V54" s="102"/>
      <c r="W54" s="102"/>
      <c r="X54" s="102"/>
      <c r="Y54" s="102"/>
      <c r="Z54" s="102"/>
      <c r="AA54" s="103"/>
    </row>
    <row r="55" spans="2:27" ht="52.5" customHeight="1" thickBot="1">
      <c r="B55" s="204" t="s">
        <v>62</v>
      </c>
      <c r="C55" s="205"/>
      <c r="D55" s="205"/>
      <c r="E55" s="205"/>
      <c r="F55" s="205"/>
      <c r="G55" s="205"/>
      <c r="H55" s="205"/>
      <c r="I55" s="206"/>
      <c r="J55" s="177"/>
      <c r="K55" s="204" t="s">
        <v>62</v>
      </c>
      <c r="L55" s="205"/>
      <c r="M55" s="205"/>
      <c r="N55" s="205"/>
      <c r="O55" s="205"/>
      <c r="P55" s="205"/>
      <c r="Q55" s="205"/>
      <c r="R55" s="206"/>
      <c r="T55" s="204" t="s">
        <v>62</v>
      </c>
      <c r="U55" s="205"/>
      <c r="V55" s="205"/>
      <c r="W55" s="205"/>
      <c r="X55" s="205"/>
      <c r="Y55" s="205"/>
      <c r="Z55" s="205"/>
      <c r="AA55" s="206"/>
    </row>
    <row r="56" ht="15.75" thickTop="1"/>
  </sheetData>
  <sheetProtection/>
  <mergeCells count="21">
    <mergeCell ref="D47:I47"/>
    <mergeCell ref="M47:R47"/>
    <mergeCell ref="V47:AA47"/>
    <mergeCell ref="B55:I55"/>
    <mergeCell ref="K55:R55"/>
    <mergeCell ref="T55:AA55"/>
    <mergeCell ref="C37:I37"/>
    <mergeCell ref="L37:R37"/>
    <mergeCell ref="U37:AA37"/>
    <mergeCell ref="D13:I13"/>
    <mergeCell ref="M13:R13"/>
    <mergeCell ref="V13:AA13"/>
    <mergeCell ref="D30:I30"/>
    <mergeCell ref="M30:R30"/>
    <mergeCell ref="V30:AA30"/>
    <mergeCell ref="C3:I3"/>
    <mergeCell ref="U3:AA3"/>
    <mergeCell ref="L3:R3"/>
    <mergeCell ref="C20:I20"/>
    <mergeCell ref="L20:R20"/>
    <mergeCell ref="U20:AA20"/>
  </mergeCells>
  <printOptions/>
  <pageMargins left="0.7" right="0.7" top="0.5" bottom="0.25" header="0.3" footer="0.3"/>
  <pageSetup fitToWidth="3" fitToHeight="1" horizontalDpi="600" verticalDpi="600" orientation="portrait" scale="77" r:id="rId1"/>
</worksheet>
</file>

<file path=xl/worksheets/sheet2.xml><?xml version="1.0" encoding="utf-8"?>
<worksheet xmlns="http://schemas.openxmlformats.org/spreadsheetml/2006/main" xmlns:r="http://schemas.openxmlformats.org/officeDocument/2006/relationships">
  <dimension ref="B1:AB59"/>
  <sheetViews>
    <sheetView tabSelected="1" view="pageBreakPreview" zoomScale="60" zoomScalePageLayoutView="0" workbookViewId="0" topLeftCell="A1">
      <pane xSplit="2" ySplit="3" topLeftCell="C4" activePane="bottomRight" state="frozen"/>
      <selection pane="topLeft" activeCell="E12" sqref="E12"/>
      <selection pane="topRight" activeCell="E12" sqref="E12"/>
      <selection pane="bottomLeft" activeCell="E12" sqref="E12"/>
      <selection pane="bottomRight" activeCell="O72" sqref="O72"/>
    </sheetView>
  </sheetViews>
  <sheetFormatPr defaultColWidth="9.140625" defaultRowHeight="15"/>
  <cols>
    <col min="1" max="1" width="2.8515625" style="0" customWidth="1"/>
    <col min="2" max="2" width="4.140625" style="0" hidden="1" customWidth="1"/>
    <col min="3" max="3" width="28.8515625" style="0" bestFit="1" customWidth="1"/>
    <col min="4" max="10" width="10.28125" style="0" customWidth="1"/>
    <col min="11" max="11" width="2.7109375" style="0" customWidth="1"/>
    <col min="12" max="12" width="28.8515625" style="0" bestFit="1" customWidth="1"/>
    <col min="13" max="19" width="10.28125" style="0" customWidth="1"/>
    <col min="20" max="20" width="2.7109375" style="0" customWidth="1"/>
    <col min="21" max="21" width="28.8515625" style="0" bestFit="1" customWidth="1"/>
    <col min="22" max="28" width="10.28125" style="0" customWidth="1"/>
    <col min="29" max="29" width="2.7109375" style="0" customWidth="1"/>
  </cols>
  <sheetData>
    <row r="1" spans="3:21" ht="21">
      <c r="C1" s="169" t="s">
        <v>113</v>
      </c>
      <c r="L1" s="169" t="s">
        <v>113</v>
      </c>
      <c r="U1" s="169" t="s">
        <v>113</v>
      </c>
    </row>
    <row r="2" spans="3:21" ht="15.75" customHeight="1">
      <c r="C2" s="169"/>
      <c r="L2" s="169"/>
      <c r="U2" s="169"/>
    </row>
    <row r="3" spans="4:27" ht="15" hidden="1">
      <c r="D3">
        <v>1</v>
      </c>
      <c r="E3">
        <v>2</v>
      </c>
      <c r="F3">
        <v>3</v>
      </c>
      <c r="G3">
        <v>4</v>
      </c>
      <c r="H3">
        <v>5</v>
      </c>
      <c r="I3">
        <v>6</v>
      </c>
      <c r="M3">
        <v>1</v>
      </c>
      <c r="N3">
        <v>2</v>
      </c>
      <c r="O3">
        <v>3</v>
      </c>
      <c r="P3">
        <v>4</v>
      </c>
      <c r="Q3">
        <v>5</v>
      </c>
      <c r="R3">
        <v>6</v>
      </c>
      <c r="V3">
        <v>1</v>
      </c>
      <c r="W3">
        <v>2</v>
      </c>
      <c r="X3">
        <v>3</v>
      </c>
      <c r="Y3">
        <v>4</v>
      </c>
      <c r="Z3">
        <v>5</v>
      </c>
      <c r="AA3">
        <v>6</v>
      </c>
    </row>
    <row r="4" spans="4:28" ht="19.5" thickBot="1">
      <c r="D4" s="200" t="s">
        <v>6</v>
      </c>
      <c r="E4" s="200"/>
      <c r="F4" s="200"/>
      <c r="G4" s="200"/>
      <c r="H4" s="200"/>
      <c r="I4" s="200"/>
      <c r="J4" s="200"/>
      <c r="M4" s="202" t="s">
        <v>12</v>
      </c>
      <c r="N4" s="202"/>
      <c r="O4" s="202"/>
      <c r="P4" s="202"/>
      <c r="Q4" s="202"/>
      <c r="R4" s="202"/>
      <c r="S4" s="202"/>
      <c r="V4" s="201" t="s">
        <v>13</v>
      </c>
      <c r="W4" s="201"/>
      <c r="X4" s="201"/>
      <c r="Y4" s="201"/>
      <c r="Z4" s="201"/>
      <c r="AA4" s="201"/>
      <c r="AB4" s="201"/>
    </row>
    <row r="5" spans="3:28" ht="60.75" thickTop="1">
      <c r="C5" s="18" t="s">
        <v>10</v>
      </c>
      <c r="D5" s="6" t="s">
        <v>0</v>
      </c>
      <c r="E5" s="6" t="s">
        <v>1</v>
      </c>
      <c r="F5" s="6" t="s">
        <v>2</v>
      </c>
      <c r="G5" s="6" t="s">
        <v>3</v>
      </c>
      <c r="H5" s="6" t="s">
        <v>4</v>
      </c>
      <c r="I5" s="7" t="s">
        <v>104</v>
      </c>
      <c r="J5" s="183" t="s">
        <v>114</v>
      </c>
      <c r="L5" s="19" t="s">
        <v>10</v>
      </c>
      <c r="M5" s="6" t="s">
        <v>0</v>
      </c>
      <c r="N5" s="6" t="s">
        <v>1</v>
      </c>
      <c r="O5" s="6" t="s">
        <v>2</v>
      </c>
      <c r="P5" s="6" t="s">
        <v>3</v>
      </c>
      <c r="Q5" s="6" t="s">
        <v>4</v>
      </c>
      <c r="R5" s="7" t="s">
        <v>104</v>
      </c>
      <c r="S5" s="183" t="s">
        <v>114</v>
      </c>
      <c r="U5" s="20" t="s">
        <v>10</v>
      </c>
      <c r="V5" s="6" t="s">
        <v>0</v>
      </c>
      <c r="W5" s="6" t="s">
        <v>1</v>
      </c>
      <c r="X5" s="6" t="s">
        <v>2</v>
      </c>
      <c r="Y5" s="6" t="s">
        <v>3</v>
      </c>
      <c r="Z5" s="6" t="s">
        <v>4</v>
      </c>
      <c r="AA5" s="7" t="s">
        <v>104</v>
      </c>
      <c r="AB5" s="183" t="s">
        <v>114</v>
      </c>
    </row>
    <row r="6" spans="2:28" ht="15">
      <c r="B6">
        <v>1</v>
      </c>
      <c r="C6" s="9" t="s">
        <v>0</v>
      </c>
      <c r="D6" s="189">
        <f ca="1">'Station-to-Station Summaries'!C5+OFFSET('Station-to-Station Summaries'!B4,D$3,$B6)</f>
        <v>0</v>
      </c>
      <c r="E6" s="167">
        <f ca="1">'Station-to-Station Summaries'!D5+OFFSET('Station-to-Station Summaries'!B4,E$3,$B6)</f>
        <v>1289.16</v>
      </c>
      <c r="F6" s="167">
        <f ca="1">'Station-to-Station Summaries'!E5+OFFSET('Station-to-Station Summaries'!B4,F$3,$B6)</f>
        <v>18.92</v>
      </c>
      <c r="G6" s="167">
        <f ca="1">'Station-to-Station Summaries'!F5+OFFSET('Station-to-Station Summaries'!B4,G$3,$B6)</f>
        <v>2690.6</v>
      </c>
      <c r="H6" s="167">
        <f ca="1">'Station-to-Station Summaries'!G5+OFFSET('Station-to-Station Summaries'!B4,H$3,$B6)</f>
        <v>2754.26</v>
      </c>
      <c r="I6" s="167">
        <f ca="1">'Station-to-Station Summaries'!H5+OFFSET('Station-to-Station Summaries'!B4,I$3,$B6)</f>
        <v>19189.02</v>
      </c>
      <c r="J6" s="191">
        <f ca="1">SUM(OFFSET(D6,0,$B6-1):I6)</f>
        <v>25941.96</v>
      </c>
      <c r="L6" s="9" t="s">
        <v>0</v>
      </c>
      <c r="M6" s="189">
        <f ca="1">'Station-to-Station Summaries'!L5+OFFSET('Station-to-Station Summaries'!K4,M$3,$B6)</f>
        <v>0</v>
      </c>
      <c r="N6" s="167">
        <f ca="1">'Station-to-Station Summaries'!M5+OFFSET('Station-to-Station Summaries'!K4,N$3,$B6)</f>
        <v>253</v>
      </c>
      <c r="O6" s="167">
        <f ca="1">'Station-to-Station Summaries'!N5+OFFSET('Station-to-Station Summaries'!K4,O$3,$B6)</f>
        <v>0.74</v>
      </c>
      <c r="P6" s="167">
        <f ca="1">'Station-to-Station Summaries'!O5+OFFSET('Station-to-Station Summaries'!K4,P$3,$B6)</f>
        <v>136.46</v>
      </c>
      <c r="Q6" s="167">
        <f ca="1">'Station-to-Station Summaries'!P5+OFFSET('Station-to-Station Summaries'!K4,Q$3,$B6)</f>
        <v>565.38</v>
      </c>
      <c r="R6" s="167">
        <f ca="1">'Station-to-Station Summaries'!Q5+OFFSET('Station-to-Station Summaries'!K4,R$3,$B6)</f>
        <v>2902.78</v>
      </c>
      <c r="S6" s="191">
        <f ca="1">SUM(OFFSET(M6,0,$B6-1):R6)</f>
        <v>3858.36</v>
      </c>
      <c r="U6" s="9" t="s">
        <v>0</v>
      </c>
      <c r="V6" s="189">
        <f ca="1">'Station-to-Station Summaries'!U5+OFFSET('Station-to-Station Summaries'!T4,V$3,$B6)</f>
        <v>0</v>
      </c>
      <c r="W6" s="167">
        <f ca="1">'Station-to-Station Summaries'!V5+OFFSET('Station-to-Station Summaries'!T4,W$3,$B6)</f>
        <v>1542.16</v>
      </c>
      <c r="X6" s="167">
        <f ca="1">'Station-to-Station Summaries'!W5+OFFSET('Station-to-Station Summaries'!T4,X$3,$B6)</f>
        <v>19.66</v>
      </c>
      <c r="Y6" s="167">
        <f ca="1">'Station-to-Station Summaries'!X5+OFFSET('Station-to-Station Summaries'!T4,Y$3,$B6)</f>
        <v>2827.06</v>
      </c>
      <c r="Z6" s="167">
        <f ca="1">'Station-to-Station Summaries'!Y5+OFFSET('Station-to-Station Summaries'!T4,Z$3,$B6)</f>
        <v>3319.6400000000003</v>
      </c>
      <c r="AA6" s="167">
        <f ca="1">'Station-to-Station Summaries'!Z5+OFFSET('Station-to-Station Summaries'!T4,AA$3,$B6)</f>
        <v>22091.8</v>
      </c>
      <c r="AB6" s="191">
        <f ca="1">SUM(OFFSET(V6,0,$B6-1):AA6)</f>
        <v>29800.32</v>
      </c>
    </row>
    <row r="7" spans="2:28" ht="15">
      <c r="B7">
        <v>2</v>
      </c>
      <c r="C7" s="9" t="s">
        <v>1</v>
      </c>
      <c r="D7" s="180">
        <f ca="1">('Station-to-Station Summaries'!C6+OFFSET('Station-to-Station Summaries'!B4,$B7,D$3))/'Station-to-Station Summaries'!I11</f>
        <v>0.04222354543364325</v>
      </c>
      <c r="E7" s="189">
        <f ca="1">'Station-to-Station Summaries'!D6+OFFSET('Station-to-Station Summaries'!B4,E$3,$B7)</f>
        <v>0</v>
      </c>
      <c r="F7" s="167">
        <f ca="1">'Station-to-Station Summaries'!E6+OFFSET('Station-to-Station Summaries'!B4,F$3,$B7)</f>
        <v>5.8</v>
      </c>
      <c r="G7" s="167">
        <f ca="1">'Station-to-Station Summaries'!F6+OFFSET('Station-to-Station Summaries'!B4,G$3,$B7)</f>
        <v>154.32</v>
      </c>
      <c r="H7" s="167">
        <f ca="1">'Station-to-Station Summaries'!G6+OFFSET('Station-to-Station Summaries'!B4,H$3,$B7)</f>
        <v>185.76</v>
      </c>
      <c r="I7" s="167">
        <f ca="1">'Station-to-Station Summaries'!H6+OFFSET('Station-to-Station Summaries'!B4,I$3,$B7)</f>
        <v>1498.38</v>
      </c>
      <c r="J7" s="191">
        <f ca="1">SUM(OFFSET(D7,0,$B7-1):I7)</f>
        <v>1844.2600000000002</v>
      </c>
      <c r="L7" s="9" t="s">
        <v>1</v>
      </c>
      <c r="M7" s="180">
        <f ca="1">('Station-to-Station Summaries'!L6+OFFSET('Station-to-Station Summaries'!K4,$B7,M$3))/'Station-to-Station Summaries'!R11</f>
        <v>0.043728805356692234</v>
      </c>
      <c r="N7" s="189">
        <f ca="1">'Station-to-Station Summaries'!M6+OFFSET('Station-to-Station Summaries'!K4,N$3,$B7)</f>
        <v>0</v>
      </c>
      <c r="O7" s="167">
        <f ca="1">'Station-to-Station Summaries'!N6+OFFSET('Station-to-Station Summaries'!K4,O$3,$B7)</f>
        <v>28.5</v>
      </c>
      <c r="P7" s="167">
        <f ca="1">'Station-to-Station Summaries'!O6+OFFSET('Station-to-Station Summaries'!K4,P$3,$B7)</f>
        <v>8.62</v>
      </c>
      <c r="Q7" s="167">
        <f ca="1">'Station-to-Station Summaries'!P6+OFFSET('Station-to-Station Summaries'!K4,Q$3,$B7)</f>
        <v>117.62</v>
      </c>
      <c r="R7" s="167">
        <f ca="1">'Station-to-Station Summaries'!Q6+OFFSET('Station-to-Station Summaries'!K4,R$3,$B7)</f>
        <v>751.78</v>
      </c>
      <c r="S7" s="191">
        <f ca="1">SUM(OFFSET(M7,0,$B7-1):R7)</f>
        <v>906.52</v>
      </c>
      <c r="U7" s="9" t="s">
        <v>1</v>
      </c>
      <c r="V7" s="180">
        <f ca="1">('Station-to-Station Summaries'!U6+OFFSET('Station-to-Station Summaries'!T4,$B7,V$3))/'Station-to-Station Summaries'!AA11</f>
        <v>0.0424633454340394</v>
      </c>
      <c r="W7" s="189">
        <f ca="1">'Station-to-Station Summaries'!V6+OFFSET('Station-to-Station Summaries'!T4,W$3,$B7)</f>
        <v>0</v>
      </c>
      <c r="X7" s="167">
        <f ca="1">'Station-to-Station Summaries'!W6+OFFSET('Station-to-Station Summaries'!T4,X$3,$B7)</f>
        <v>34.3</v>
      </c>
      <c r="Y7" s="167">
        <f ca="1">'Station-to-Station Summaries'!X6+OFFSET('Station-to-Station Summaries'!T4,Y$3,$B7)</f>
        <v>162.94</v>
      </c>
      <c r="Z7" s="167">
        <f ca="1">'Station-to-Station Summaries'!Y6+OFFSET('Station-to-Station Summaries'!T4,Z$3,$B7)</f>
        <v>303.38</v>
      </c>
      <c r="AA7" s="167">
        <f ca="1">'Station-to-Station Summaries'!Z6+OFFSET('Station-to-Station Summaries'!T4,AA$3,$B7)</f>
        <v>2250.16</v>
      </c>
      <c r="AB7" s="191">
        <f ca="1">SUM(OFFSET(V7,0,$B7-1):AA7)</f>
        <v>2750.7799999999997</v>
      </c>
    </row>
    <row r="8" spans="2:28" ht="15">
      <c r="B8">
        <v>3</v>
      </c>
      <c r="C8" s="9" t="s">
        <v>2</v>
      </c>
      <c r="D8" s="180">
        <f ca="1">('Station-to-Station Summaries'!C7+OFFSET('Station-to-Station Summaries'!B4,$B8,D$3))/'Station-to-Station Summaries'!I11</f>
        <v>0.0006196821803379955</v>
      </c>
      <c r="E8" s="181">
        <f ca="1">('Station-to-Station Summaries'!D7+OFFSET('Station-to-Station Summaries'!B4,$B8,E$3))/'Station-to-Station Summaries'!I11</f>
        <v>0.00018996599608670048</v>
      </c>
      <c r="F8" s="189">
        <f ca="1">'Station-to-Station Summaries'!E7+OFFSET('Station-to-Station Summaries'!B4,F$3,$B8)</f>
        <v>0</v>
      </c>
      <c r="G8" s="167">
        <f ca="1">'Station-to-Station Summaries'!F7+OFFSET('Station-to-Station Summaries'!B4,G$3,$B8)</f>
        <v>45.58</v>
      </c>
      <c r="H8" s="167">
        <f ca="1">'Station-to-Station Summaries'!G7+OFFSET('Station-to-Station Summaries'!B4,H$3,$B8)</f>
        <v>2.58</v>
      </c>
      <c r="I8" s="167">
        <f ca="1">'Station-to-Station Summaries'!H7+OFFSET('Station-to-Station Summaries'!B4,I$3,$B8)</f>
        <v>15.74</v>
      </c>
      <c r="J8" s="191">
        <f ca="1">SUM(OFFSET(D8,0,$B8-1):I8)</f>
        <v>63.9</v>
      </c>
      <c r="L8" s="9" t="s">
        <v>2</v>
      </c>
      <c r="M8" s="180">
        <f ca="1">('Station-to-Station Summaries'!L7+OFFSET('Station-to-Station Summaries'!K4,$B8,M$3))/'Station-to-Station Summaries'!R11</f>
        <v>0.0001279024346401275</v>
      </c>
      <c r="N8" s="181">
        <f ca="1">('Station-to-Station Summaries'!M7+OFFSET('Station-to-Station Summaries'!K4,$B8,N$3))/'Station-to-Station Summaries'!R11</f>
        <v>0.004925972144923829</v>
      </c>
      <c r="O8" s="189">
        <f ca="1">'Station-to-Station Summaries'!N7+OFFSET('Station-to-Station Summaries'!K4,O$3,$B8)</f>
        <v>0</v>
      </c>
      <c r="P8" s="167">
        <f ca="1">'Station-to-Station Summaries'!O7+OFFSET('Station-to-Station Summaries'!K4,P$3,$B8)</f>
        <v>25.16</v>
      </c>
      <c r="Q8" s="167">
        <f ca="1">'Station-to-Station Summaries'!P7+OFFSET('Station-to-Station Summaries'!K4,Q$3,$B8)</f>
        <v>0.22</v>
      </c>
      <c r="R8" s="167">
        <f ca="1">'Station-to-Station Summaries'!Q7+OFFSET('Station-to-Station Summaries'!K4,R$3,$B8)</f>
        <v>1.86</v>
      </c>
      <c r="S8" s="191">
        <f ca="1">SUM(OFFSET(M8,0,$B8-1):R8)</f>
        <v>27.24</v>
      </c>
      <c r="U8" s="9" t="s">
        <v>2</v>
      </c>
      <c r="V8" s="180">
        <f ca="1">('Station-to-Station Summaries'!U7+OFFSET('Station-to-Station Summaries'!T4,$B8,V$3))/'Station-to-Station Summaries'!AA11</f>
        <v>0.0005413377154336869</v>
      </c>
      <c r="W8" s="181">
        <f ca="1">('Station-to-Station Summaries'!V7+OFFSET('Station-to-Station Summaries'!T4,$B8,W$3))/'Station-to-Station Summaries'!AA11</f>
        <v>0.0009444498290628413</v>
      </c>
      <c r="X8" s="189">
        <f ca="1">'Station-to-Station Summaries'!W7+OFFSET('Station-to-Station Summaries'!T4,X$3,$B8)</f>
        <v>0</v>
      </c>
      <c r="Y8" s="167">
        <f ca="1">'Station-to-Station Summaries'!X7+OFFSET('Station-to-Station Summaries'!T4,Y$3,$B8)</f>
        <v>70.74</v>
      </c>
      <c r="Z8" s="167">
        <f ca="1">'Station-to-Station Summaries'!Y7+OFFSET('Station-to-Station Summaries'!T4,Z$3,$B8)</f>
        <v>2.8000000000000003</v>
      </c>
      <c r="AA8" s="167">
        <f ca="1">'Station-to-Station Summaries'!Z7+OFFSET('Station-to-Station Summaries'!T4,AA$3,$B8)</f>
        <v>17.6</v>
      </c>
      <c r="AB8" s="191">
        <f ca="1">SUM(OFFSET(V8,0,$B8-1):AA8)</f>
        <v>91.13999999999999</v>
      </c>
    </row>
    <row r="9" spans="2:28" ht="15">
      <c r="B9">
        <v>4</v>
      </c>
      <c r="C9" s="9" t="s">
        <v>3</v>
      </c>
      <c r="D9" s="180">
        <f ca="1">('Station-to-Station Summaries'!C8+OFFSET('Station-to-Station Summaries'!B4,$B9,D$3))/'Station-to-Station Summaries'!I11</f>
        <v>0.08812457052946143</v>
      </c>
      <c r="E9" s="181">
        <f ca="1">('Station-to-Station Summaries'!D8+OFFSET('Station-to-Station Summaries'!B4,$B9,E$3))/'Station-to-Station Summaries'!I11</f>
        <v>0.005054405606224072</v>
      </c>
      <c r="F9" s="181">
        <f ca="1">('Station-to-Station Summaries'!E8+OFFSET('Station-to-Station Summaries'!B4,$B9,F$3))/'Station-to-Station Summaries'!I11</f>
        <v>0.001492870707177898</v>
      </c>
      <c r="G9" s="189">
        <f ca="1">'Station-to-Station Summaries'!F8+OFFSET('Station-to-Station Summaries'!B4,G$3,$B9)</f>
        <v>0</v>
      </c>
      <c r="H9" s="167">
        <f ca="1">'Station-to-Station Summaries'!G8+OFFSET('Station-to-Station Summaries'!B4,H$3,$B9)</f>
        <v>73.22</v>
      </c>
      <c r="I9" s="167">
        <f ca="1">'Station-to-Station Summaries'!H8+OFFSET('Station-to-Station Summaries'!B4,I$3,$B9)</f>
        <v>926</v>
      </c>
      <c r="J9" s="191">
        <f ca="1">SUM(OFFSET(D9,0,$B9-1):I9)</f>
        <v>999.22</v>
      </c>
      <c r="L9" s="9" t="s">
        <v>3</v>
      </c>
      <c r="M9" s="180">
        <f ca="1">('Station-to-Station Summaries'!L8+OFFSET('Station-to-Station Summaries'!K4,$B9,M$3))/'Station-to-Station Summaries'!R11</f>
        <v>0.02358590031215108</v>
      </c>
      <c r="N9" s="181">
        <f ca="1">('Station-to-Station Summaries'!M8+OFFSET('Station-to-Station Summaries'!K4,$B9,N$3))/'Station-to-Station Summaries'!R11</f>
        <v>0.001489890522429593</v>
      </c>
      <c r="O9" s="181">
        <f ca="1">('Station-to-Station Summaries'!N8+OFFSET('Station-to-Station Summaries'!K4,$B9,O$3))/'Station-to-Station Summaries'!R11</f>
        <v>0.004348682777764335</v>
      </c>
      <c r="P9" s="189">
        <f ca="1">'Station-to-Station Summaries'!O8+OFFSET('Station-to-Station Summaries'!K4,P$3,$B9)</f>
        <v>0</v>
      </c>
      <c r="Q9" s="167">
        <f ca="1">'Station-to-Station Summaries'!P8+OFFSET('Station-to-Station Summaries'!K4,Q$3,$B9)</f>
        <v>95.9</v>
      </c>
      <c r="R9" s="167">
        <f ca="1">'Station-to-Station Summaries'!Q8+OFFSET('Station-to-Station Summaries'!K4,R$3,$B9)</f>
        <v>775.34</v>
      </c>
      <c r="S9" s="191">
        <f ca="1">SUM(OFFSET(M9,0,$B9-1):R9)</f>
        <v>871.24</v>
      </c>
      <c r="U9" s="9" t="s">
        <v>3</v>
      </c>
      <c r="V9" s="180">
        <f ca="1">('Station-to-Station Summaries'!U8+OFFSET('Station-to-Station Summaries'!T4,$B9,V$3))/'Station-to-Station Summaries'!AA11</f>
        <v>0.0778430418003031</v>
      </c>
      <c r="W9" s="181">
        <f ca="1">('Station-to-Station Summaries'!V8+OFFSET('Station-to-Station Summaries'!T4,$B9,W$3))/'Station-to-Station Summaries'!AA11</f>
        <v>0.0044865497127550835</v>
      </c>
      <c r="X9" s="181">
        <f ca="1">('Station-to-Station Summaries'!W8+OFFSET('Station-to-Station Summaries'!T4,$B9,X$3))/'Station-to-Station Summaries'!AA11</f>
        <v>0.0019478245162654634</v>
      </c>
      <c r="Y9" s="189">
        <f ca="1">'Station-to-Station Summaries'!X8+OFFSET('Station-to-Station Summaries'!T4,Y$3,$B9)</f>
        <v>0</v>
      </c>
      <c r="Z9" s="167">
        <f ca="1">'Station-to-Station Summaries'!Y8+OFFSET('Station-to-Station Summaries'!T4,Z$3,$B9)</f>
        <v>169.12</v>
      </c>
      <c r="AA9" s="167">
        <f ca="1">'Station-to-Station Summaries'!Z8+OFFSET('Station-to-Station Summaries'!T4,AA$3,$B9)</f>
        <v>1701.3400000000001</v>
      </c>
      <c r="AB9" s="191">
        <f ca="1">SUM(OFFSET(V9,0,$B9-1):AA9)</f>
        <v>1870.46</v>
      </c>
    </row>
    <row r="10" spans="2:28" ht="15">
      <c r="B10">
        <v>5</v>
      </c>
      <c r="C10" s="9" t="s">
        <v>4</v>
      </c>
      <c r="D10" s="180">
        <f ca="1">('Station-to-Station Summaries'!C9+OFFSET('Station-to-Station Summaries'!B4,$B10,D$3))/'Station-to-Station Summaries'!I11</f>
        <v>0.0902096111003027</v>
      </c>
      <c r="E10" s="181">
        <f ca="1">('Station-to-Station Summaries'!D9+OFFSET('Station-to-Station Summaries'!B4,$B10,E$3))/'Station-to-Station Summaries'!I11</f>
        <v>0.006084152316045773</v>
      </c>
      <c r="F10" s="181">
        <f ca="1">('Station-to-Station Summaries'!E9+OFFSET('Station-to-Station Summaries'!B4,$B10,F$3))/'Station-to-Station Summaries'!I11</f>
        <v>8.450211550063573E-05</v>
      </c>
      <c r="G10" s="181">
        <f ca="1">('Station-to-Station Summaries'!F9+OFFSET('Station-to-Station Summaries'!B4,$B10,G$3))/'Station-to-Station Summaries'!I11</f>
        <v>0.0023981569368048635</v>
      </c>
      <c r="H10" s="189">
        <f ca="1">'Station-to-Station Summaries'!G9+OFFSET('Station-to-Station Summaries'!B4,H$3,$B10)</f>
        <v>0</v>
      </c>
      <c r="I10" s="168">
        <f ca="1">'Station-to-Station Summaries'!H9+OFFSET('Station-to-Station Summaries'!B4,I$3,$B10)</f>
        <v>1682.44</v>
      </c>
      <c r="J10" s="191">
        <f ca="1">SUM(OFFSET(D10,0,$B10-1):I10)</f>
        <v>1682.44</v>
      </c>
      <c r="L10" s="9" t="s">
        <v>4</v>
      </c>
      <c r="M10" s="180">
        <f ca="1">('Station-to-Station Summaries'!L9+OFFSET('Station-to-Station Summaries'!K4,$B10,M$3))/'Station-to-Station Summaries'!R11</f>
        <v>0.09772091688761525</v>
      </c>
      <c r="N10" s="181">
        <f ca="1">('Station-to-Station Summaries'!M9+OFFSET('Station-to-Station Summaries'!K4,$B10,N$3))/'Station-to-Station Summaries'!R11</f>
        <v>0.02032957346266459</v>
      </c>
      <c r="O10" s="181">
        <f ca="1">('Station-to-Station Summaries'!N9+OFFSET('Station-to-Station Summaries'!K4,$B10,O$3))/'Station-to-Station Summaries'!R11</f>
        <v>3.802504813625412E-05</v>
      </c>
      <c r="P10" s="181">
        <f ca="1">('Station-to-Station Summaries'!O9+OFFSET('Station-to-Station Summaries'!K4,$B10,P$3))/'Station-to-Station Summaries'!R11</f>
        <v>0.016575464164848955</v>
      </c>
      <c r="Q10" s="189">
        <f ca="1">'Station-to-Station Summaries'!P9+OFFSET('Station-to-Station Summaries'!K4,Q$3,$B10)</f>
        <v>0</v>
      </c>
      <c r="R10" s="168">
        <f ca="1">'Station-to-Station Summaries'!Q9+OFFSET('Station-to-Station Summaries'!K4,R$3,$B10)</f>
        <v>122.3</v>
      </c>
      <c r="S10" s="191">
        <f ca="1">SUM(OFFSET(M10,0,$B10-1):R10)</f>
        <v>122.3</v>
      </c>
      <c r="U10" s="9" t="s">
        <v>4</v>
      </c>
      <c r="V10" s="180">
        <f ca="1">('Station-to-Station Summaries'!U9+OFFSET('Station-to-Station Summaries'!T4,$B10,V$3))/'Station-to-Station Summaries'!AA11</f>
        <v>0.09140622246501956</v>
      </c>
      <c r="W10" s="181">
        <f ca="1">('Station-to-Station Summaries'!V9+OFFSET('Station-to-Station Summaries'!T4,$B10,W$3))/'Station-to-Station Summaries'!AA11</f>
        <v>0.008353562365629294</v>
      </c>
      <c r="X10" s="181">
        <f ca="1">('Station-to-Station Summaries'!W9+OFFSET('Station-to-Station Summaries'!T4,$B10,X$3))/'Station-to-Station Summaries'!AA11</f>
        <v>7.709794522961971E-05</v>
      </c>
      <c r="Y10" s="181">
        <f ca="1">('Station-to-Station Summaries'!X9+OFFSET('Station-to-Station Summaries'!T4,$B10,Y$3))/'Station-to-Station Summaries'!AA11</f>
        <v>0.0046567158918690305</v>
      </c>
      <c r="Z10" s="189">
        <f ca="1">'Station-to-Station Summaries'!Y9+OFFSET('Station-to-Station Summaries'!T4,Z$3,$B10)</f>
        <v>0</v>
      </c>
      <c r="AA10" s="168">
        <f ca="1">'Station-to-Station Summaries'!Z9+OFFSET('Station-to-Station Summaries'!T4,AA$3,$B10)</f>
        <v>1804.74</v>
      </c>
      <c r="AB10" s="191">
        <f ca="1">SUM(OFFSET(V10,0,$B10-1):AA10)</f>
        <v>1804.74</v>
      </c>
    </row>
    <row r="11" spans="2:28" ht="15">
      <c r="B11">
        <v>6</v>
      </c>
      <c r="C11" s="9" t="s">
        <v>104</v>
      </c>
      <c r="D11" s="180">
        <f ca="1">('Station-to-Station Summaries'!C10+OFFSET('Station-to-Station Summaries'!B4,$B11,D$3))/'Station-to-Station Summaries'!I11</f>
        <v>0.6284933272806237</v>
      </c>
      <c r="E11" s="181">
        <f ca="1">('Station-to-Station Summaries'!D10+OFFSET('Station-to-Station Summaries'!B4,$B11,E$3))/'Station-to-Station Summaries'!I11</f>
        <v>0.04907607745110178</v>
      </c>
      <c r="F11" s="181">
        <f ca="1">('Station-to-Station Summaries'!E10+OFFSET('Station-to-Station Summaries'!B4,$B11,F$3))/'Station-to-Station Summaries'!I11</f>
        <v>0.0005155284100697699</v>
      </c>
      <c r="G11" s="181">
        <f ca="1">('Station-to-Station Summaries'!F10+OFFSET('Station-to-Station Summaries'!B4,$B11,G$3))/'Station-to-Station Summaries'!I11</f>
        <v>0.030329053857980112</v>
      </c>
      <c r="H11" s="182">
        <f ca="1">('Station-to-Station Summaries'!G10+OFFSET('Station-to-Station Summaries'!B4,$B11,H$3))/'Station-to-Station Summaries'!I11</f>
        <v>0.055104550078639375</v>
      </c>
      <c r="I11" s="189">
        <f ca="1">'Station-to-Station Summaries'!H10+OFFSET('Station-to-Station Summaries'!B4,I$3,$B11)</f>
        <v>0</v>
      </c>
      <c r="J11" s="191">
        <f ca="1">SUM(OFFSET(D11,0,$B11-1):I11)</f>
        <v>0</v>
      </c>
      <c r="L11" s="9" t="s">
        <v>104</v>
      </c>
      <c r="M11" s="180">
        <f ca="1">('Station-to-Station Summaries'!L10+OFFSET('Station-to-Station Summaries'!K4,$B11,M$3))/'Station-to-Station Summaries'!R11</f>
        <v>0.501719769222526</v>
      </c>
      <c r="N11" s="181">
        <f ca="1">('Station-to-Station Summaries'!M10+OFFSET('Station-to-Station Summaries'!K4,$B11,N$3))/'Station-to-Station Summaries'!R11</f>
        <v>0.129938503126696</v>
      </c>
      <c r="O11" s="181">
        <f ca="1">('Station-to-Station Summaries'!N10+OFFSET('Station-to-Station Summaries'!K4,$B11,O$3))/'Station-to-Station Summaries'!R11</f>
        <v>0.0003214844978792394</v>
      </c>
      <c r="P11" s="181">
        <f ca="1">('Station-to-Station Summaries'!O10+OFFSET('Station-to-Station Summaries'!K4,$B11,P$3))/'Station-to-Station Summaries'!R11</f>
        <v>0.13401064009983304</v>
      </c>
      <c r="Q11" s="182">
        <f ca="1">('Station-to-Station Summaries'!P10+OFFSET('Station-to-Station Summaries'!K4,$B11,Q$3))/'Station-to-Station Summaries'!R11</f>
        <v>0.021138469941199448</v>
      </c>
      <c r="R11" s="189">
        <f ca="1">'Station-to-Station Summaries'!Q10+OFFSET('Station-to-Station Summaries'!K4,R$3,$B11)</f>
        <v>0</v>
      </c>
      <c r="S11" s="191">
        <f ca="1">SUM(OFFSET(M11,0,$B11-1):R11)</f>
        <v>0</v>
      </c>
      <c r="U11" s="9" t="s">
        <v>104</v>
      </c>
      <c r="V11" s="180">
        <f ca="1">('Station-to-Station Summaries'!U10+OFFSET('Station-to-Station Summaries'!T4,$B11,V$3))/'Station-to-Station Summaries'!AA11</f>
        <v>0.6082972808656116</v>
      </c>
      <c r="W11" s="181">
        <f ca="1">('Station-to-Station Summaries'!V10+OFFSET('Station-to-Station Summaries'!T4,$B11,W$3))/'Station-to-Station Summaries'!AA11</f>
        <v>0.06195811158495752</v>
      </c>
      <c r="X11" s="181">
        <f ca="1">('Station-to-Station Summaries'!W10+OFFSET('Station-to-Station Summaries'!T4,$B11,X$3))/'Station-to-Station Summaries'!AA11</f>
        <v>0.00048461565572903816</v>
      </c>
      <c r="Y11" s="181">
        <f ca="1">('Station-to-Station Summaries'!X10+OFFSET('Station-to-Station Summaries'!T4,$B11,Y$3))/'Station-to-Station Summaries'!AA11</f>
        <v>0.046846363620343286</v>
      </c>
      <c r="Z11" s="182">
        <f ca="1">('Station-to-Station Summaries'!Y10+OFFSET('Station-to-Station Summaries'!T4,$B11,Z$3))/'Station-to-Station Summaries'!AA11</f>
        <v>0.04969348059775138</v>
      </c>
      <c r="AA11" s="189">
        <f ca="1">'Station-to-Station Summaries'!Z10+OFFSET('Station-to-Station Summaries'!T4,AA$3,$B11)</f>
        <v>0</v>
      </c>
      <c r="AB11" s="191">
        <f ca="1">SUM(OFFSET(V11,0,$B11-1):AA11)</f>
        <v>0</v>
      </c>
    </row>
    <row r="12" spans="3:28" ht="15.75" thickBot="1">
      <c r="C12" s="184" t="s">
        <v>111</v>
      </c>
      <c r="D12" s="190">
        <f ca="1">SUM(D6:OFFSET(D6,D$3-1,0))</f>
        <v>0</v>
      </c>
      <c r="E12" s="190">
        <f ca="1">SUM(E6:OFFSET(E6,E$3-1,0))</f>
        <v>1289.16</v>
      </c>
      <c r="F12" s="190">
        <f ca="1">SUM(F6:OFFSET(F6,F$3-1,0))</f>
        <v>24.720000000000002</v>
      </c>
      <c r="G12" s="190">
        <f ca="1">SUM(G6:OFFSET(G6,G$3-1,0))</f>
        <v>2890.5</v>
      </c>
      <c r="H12" s="190">
        <f ca="1">SUM(H6:OFFSET(H6,H$3-1,0))</f>
        <v>3015.82</v>
      </c>
      <c r="I12" s="190">
        <f ca="1">SUM(I6:OFFSET(I6,I$3-1,0))</f>
        <v>23311.58</v>
      </c>
      <c r="J12" s="13">
        <f>SUM(J6:J11)</f>
        <v>30531.780000000002</v>
      </c>
      <c r="L12" s="184" t="s">
        <v>111</v>
      </c>
      <c r="M12" s="190">
        <f ca="1">SUM(M6:OFFSET(M6,M$3-1,0))</f>
        <v>0</v>
      </c>
      <c r="N12" s="190">
        <f ca="1">SUM(N6:OFFSET(N6,N$3-1,0))</f>
        <v>253</v>
      </c>
      <c r="O12" s="190">
        <f ca="1">SUM(O6:OFFSET(O6,O$3-1,0))</f>
        <v>29.24</v>
      </c>
      <c r="P12" s="190">
        <f ca="1">SUM(P6:OFFSET(P6,P$3-1,0))</f>
        <v>170.24</v>
      </c>
      <c r="Q12" s="190">
        <f ca="1">SUM(Q6:OFFSET(Q6,Q$3-1,0))</f>
        <v>779.12</v>
      </c>
      <c r="R12" s="190">
        <f ca="1">SUM(R6:OFFSET(R6,R$3-1,0))</f>
        <v>4554.06</v>
      </c>
      <c r="S12" s="13">
        <f>SUM(S6:S11)</f>
        <v>5785.66</v>
      </c>
      <c r="U12" s="184" t="s">
        <v>111</v>
      </c>
      <c r="V12" s="190">
        <f ca="1">SUM(V6:OFFSET(V6,V$3-1,0))</f>
        <v>0</v>
      </c>
      <c r="W12" s="190">
        <f ca="1">SUM(W6:OFFSET(W6,W$3-1,0))</f>
        <v>1542.16</v>
      </c>
      <c r="X12" s="190">
        <f ca="1">SUM(X6:OFFSET(X6,X$3-1,0))</f>
        <v>53.959999999999994</v>
      </c>
      <c r="Y12" s="190">
        <f ca="1">SUM(Y6:OFFSET(Y6,Y$3-1,0))</f>
        <v>3060.74</v>
      </c>
      <c r="Z12" s="190">
        <f ca="1">SUM(Z6:OFFSET(Z6,Z$3-1,0))</f>
        <v>3794.9400000000005</v>
      </c>
      <c r="AA12" s="190">
        <f ca="1">SUM(AA6:OFFSET(AA6,AA$3-1,0))</f>
        <v>27865.64</v>
      </c>
      <c r="AB12" s="13">
        <f>SUM(AB6:AB11)</f>
        <v>36317.439999999995</v>
      </c>
    </row>
    <row r="13" spans="3:28" ht="16.5" thickBot="1" thickTop="1">
      <c r="C13" s="185" t="s">
        <v>112</v>
      </c>
      <c r="D13" s="186">
        <f ca="1">D12+OFFSET(J5,D$3,0)</f>
        <v>25941.96</v>
      </c>
      <c r="E13" s="186">
        <f ca="1">E12+OFFSET(J5,E$3,0)</f>
        <v>3133.42</v>
      </c>
      <c r="F13" s="186">
        <f ca="1">F12+OFFSET(J5,F$3,0)</f>
        <v>88.62</v>
      </c>
      <c r="G13" s="186">
        <f ca="1">G12+OFFSET(J5,G$3,0)</f>
        <v>3889.7200000000003</v>
      </c>
      <c r="H13" s="186">
        <f ca="1">H12+OFFSET(J5,H$3,0)</f>
        <v>4698.26</v>
      </c>
      <c r="I13" s="186">
        <f ca="1">I12+OFFSET(J5,I$3,0)</f>
        <v>23311.58</v>
      </c>
      <c r="J13" s="179"/>
      <c r="L13" s="192" t="s">
        <v>112</v>
      </c>
      <c r="M13" s="193">
        <f ca="1">M12+OFFSET(S5,M$3,0)</f>
        <v>3858.36</v>
      </c>
      <c r="N13" s="193">
        <f ca="1">N12+OFFSET(S5,N$3,0)</f>
        <v>1159.52</v>
      </c>
      <c r="O13" s="193">
        <f ca="1">O12+OFFSET(S5,O$3,0)</f>
        <v>56.48</v>
      </c>
      <c r="P13" s="193">
        <f ca="1">P12+OFFSET(S5,P$3,0)</f>
        <v>1041.48</v>
      </c>
      <c r="Q13" s="193">
        <f ca="1">Q12+OFFSET(S5,Q$3,0)</f>
        <v>901.42</v>
      </c>
      <c r="R13" s="193">
        <f ca="1">R12+OFFSET(S5,R$3,0)</f>
        <v>4554.06</v>
      </c>
      <c r="S13" s="179"/>
      <c r="U13" s="196" t="s">
        <v>112</v>
      </c>
      <c r="V13" s="197">
        <f ca="1">V12+OFFSET(AB5,V$3,0)</f>
        <v>29800.32</v>
      </c>
      <c r="W13" s="197">
        <f ca="1">W12+OFFSET(AB5,W$3,0)</f>
        <v>4292.94</v>
      </c>
      <c r="X13" s="197">
        <f ca="1">X12+OFFSET(AB5,X$3,0)</f>
        <v>145.09999999999997</v>
      </c>
      <c r="Y13" s="197">
        <f ca="1">Y12+OFFSET(AB5,Y$3,0)</f>
        <v>4931.2</v>
      </c>
      <c r="Z13" s="197">
        <f ca="1">Z12+OFFSET(AB5,Z$3,0)</f>
        <v>5599.68</v>
      </c>
      <c r="AA13" s="197">
        <f ca="1">AA12+OFFSET(AB5,AA$3,0)</f>
        <v>27865.64</v>
      </c>
      <c r="AB13" s="179"/>
    </row>
    <row r="14" spans="3:28" ht="16.5" thickBot="1" thickTop="1">
      <c r="C14" s="187" t="s">
        <v>115</v>
      </c>
      <c r="D14" s="188">
        <f>D13/SUM(D13:I13)</f>
        <v>0.42483536826218454</v>
      </c>
      <c r="E14" s="188">
        <f>E13/SUM(D13:I13)</f>
        <v>0.05131407340155078</v>
      </c>
      <c r="F14" s="188">
        <f>F13/SUM(D13:I13)</f>
        <v>0.0014512747045864998</v>
      </c>
      <c r="G14" s="188">
        <f>G13/SUM(D13:I13)</f>
        <v>0.0636995288188242</v>
      </c>
      <c r="H14" s="188">
        <f>H13/SUM(D13:I13)</f>
        <v>0.07694048627364668</v>
      </c>
      <c r="I14" s="188">
        <f>I13/SUM(D13:I13)</f>
        <v>0.3817592685392074</v>
      </c>
      <c r="J14" s="179"/>
      <c r="L14" s="194" t="s">
        <v>115</v>
      </c>
      <c r="M14" s="195">
        <f>M13/SUM(M13:R13)</f>
        <v>0.3334416471068124</v>
      </c>
      <c r="N14" s="195">
        <f>N13/SUM(M13:R13)</f>
        <v>0.10020637230670312</v>
      </c>
      <c r="O14" s="195">
        <f>O13/SUM(M13:R13)</f>
        <v>0.0048810334516718925</v>
      </c>
      <c r="P14" s="195">
        <f>P13/SUM(M13:R13)</f>
        <v>0.0900052889385135</v>
      </c>
      <c r="Q14" s="195">
        <f>Q13/SUM(M13:R13)</f>
        <v>0.07790122475223224</v>
      </c>
      <c r="R14" s="195">
        <f>R13/SUM(M13:R13)</f>
        <v>0.39356443344406694</v>
      </c>
      <c r="S14" s="179"/>
      <c r="U14" s="198" t="s">
        <v>115</v>
      </c>
      <c r="V14" s="199">
        <f>V13/SUM(V13:AA13)</f>
        <v>0.4102756141402037</v>
      </c>
      <c r="W14" s="199">
        <f>W13/SUM(V13:AA13)</f>
        <v>0.05910300946322207</v>
      </c>
      <c r="X14" s="199">
        <f>X13/SUM(V13:AA13)</f>
        <v>0.0019976628308603244</v>
      </c>
      <c r="Y14" s="199">
        <f>Y13/SUM(V13:AA13)</f>
        <v>0.06789024777076798</v>
      </c>
      <c r="Z14" s="199">
        <f>Z13/SUM(V13:AA13)</f>
        <v>0.07709353963274944</v>
      </c>
      <c r="AA14" s="199">
        <f>AA13/SUM(V13:AA13)</f>
        <v>0.38363992616219644</v>
      </c>
      <c r="AB14" s="179"/>
    </row>
    <row r="15" spans="3:28" ht="15.75" thickTop="1">
      <c r="C15" s="2"/>
      <c r="E15" s="203" t="s">
        <v>110</v>
      </c>
      <c r="F15" s="203"/>
      <c r="G15" s="203"/>
      <c r="H15" s="203"/>
      <c r="I15" s="203"/>
      <c r="J15" s="207"/>
      <c r="L15" s="2"/>
      <c r="N15" s="203" t="s">
        <v>110</v>
      </c>
      <c r="O15" s="203"/>
      <c r="P15" s="203"/>
      <c r="Q15" s="203"/>
      <c r="R15" s="203"/>
      <c r="S15" s="207"/>
      <c r="U15" s="2"/>
      <c r="W15" s="203" t="s">
        <v>110</v>
      </c>
      <c r="X15" s="203"/>
      <c r="Y15" s="203"/>
      <c r="Z15" s="203"/>
      <c r="AA15" s="203"/>
      <c r="AB15" s="207"/>
    </row>
    <row r="16" spans="4:28" ht="15">
      <c r="D16" s="170" t="s">
        <v>106</v>
      </c>
      <c r="E16" s="170" t="s">
        <v>107</v>
      </c>
      <c r="F16" s="171"/>
      <c r="G16" s="170" t="s">
        <v>108</v>
      </c>
      <c r="H16" s="170"/>
      <c r="I16" s="172" t="s">
        <v>109</v>
      </c>
      <c r="J16" s="173"/>
      <c r="M16" s="170" t="s">
        <v>106</v>
      </c>
      <c r="N16" s="170" t="s">
        <v>107</v>
      </c>
      <c r="O16" s="171"/>
      <c r="P16" s="170" t="s">
        <v>108</v>
      </c>
      <c r="Q16" s="170"/>
      <c r="R16" s="172" t="s">
        <v>109</v>
      </c>
      <c r="S16" s="173"/>
      <c r="V16" s="170" t="s">
        <v>106</v>
      </c>
      <c r="W16" s="170" t="s">
        <v>107</v>
      </c>
      <c r="X16" s="171"/>
      <c r="Y16" s="170" t="s">
        <v>108</v>
      </c>
      <c r="Z16" s="170"/>
      <c r="AA16" s="172" t="s">
        <v>109</v>
      </c>
      <c r="AB16" s="173"/>
    </row>
    <row r="17" spans="3:27" ht="15">
      <c r="C17" s="2" t="s">
        <v>7</v>
      </c>
      <c r="D17" s="1">
        <f>SUM(D6:E7)</f>
        <v>1289.2022235454338</v>
      </c>
      <c r="E17" s="4">
        <f>D17/D20</f>
        <v>0.042224869976847657</v>
      </c>
      <c r="G17" s="174">
        <f>'Station-to-Station Summaries'!F15</f>
        <v>0</v>
      </c>
      <c r="I17" s="96">
        <f>D17*G17/10^6</f>
        <v>0</v>
      </c>
      <c r="L17" s="2" t="s">
        <v>7</v>
      </c>
      <c r="M17" s="1">
        <f>SUM(M6:N7)</f>
        <v>253.0437288053567</v>
      </c>
      <c r="N17" s="4">
        <f>M17/M20</f>
        <v>0.043736032929844765</v>
      </c>
      <c r="P17" s="174">
        <f>'Station-to-Station Summaries'!O15</f>
        <v>0</v>
      </c>
      <c r="R17" s="96">
        <f>M17*P17/10^6</f>
        <v>0</v>
      </c>
      <c r="U17" s="2" t="s">
        <v>7</v>
      </c>
      <c r="V17" s="1">
        <f>SUM(V6:W7)</f>
        <v>1542.2024633454341</v>
      </c>
      <c r="W17" s="4">
        <f>V17/V20</f>
        <v>0.042464465010809894</v>
      </c>
      <c r="Y17" s="174">
        <f>'Station-to-Station Summaries'!X15</f>
        <v>0</v>
      </c>
      <c r="AA17" s="96">
        <f>V17*Y17/10^6</f>
        <v>0</v>
      </c>
    </row>
    <row r="18" spans="3:27" ht="15">
      <c r="C18" s="2" t="s">
        <v>8</v>
      </c>
      <c r="D18" s="1">
        <v>0</v>
      </c>
      <c r="E18" s="4">
        <f>D18/D20</f>
        <v>0</v>
      </c>
      <c r="G18" s="174">
        <f>'Station-to-Station Summaries'!F16</f>
        <v>257.5</v>
      </c>
      <c r="I18" s="96">
        <f>D18*G18/10^6</f>
        <v>0</v>
      </c>
      <c r="L18" s="2" t="s">
        <v>8</v>
      </c>
      <c r="M18" s="1">
        <v>0</v>
      </c>
      <c r="N18" s="4">
        <f>M18/M20</f>
        <v>0</v>
      </c>
      <c r="P18" s="174">
        <f>'Station-to-Station Summaries'!O16</f>
        <v>257.5</v>
      </c>
      <c r="R18" s="96">
        <f>M18*P18/10^6</f>
        <v>0</v>
      </c>
      <c r="U18" s="2" t="s">
        <v>8</v>
      </c>
      <c r="V18" s="1">
        <v>0</v>
      </c>
      <c r="W18" s="4">
        <f>V18/V20</f>
        <v>0</v>
      </c>
      <c r="Y18" s="174">
        <f>'Station-to-Station Summaries'!X16</f>
        <v>257.5</v>
      </c>
      <c r="AA18" s="96">
        <f>V18*Y18/10^6</f>
        <v>0</v>
      </c>
    </row>
    <row r="19" spans="3:27" ht="15">
      <c r="C19" s="2" t="s">
        <v>9</v>
      </c>
      <c r="D19" s="3">
        <f>SUM(J8:J11,F6:I7)</f>
        <v>29242.62</v>
      </c>
      <c r="E19" s="5">
        <f>D19/D20</f>
        <v>0.9577751300231523</v>
      </c>
      <c r="G19" s="174">
        <f>'Station-to-Station Summaries'!F17</f>
        <v>364.71264367816093</v>
      </c>
      <c r="I19" s="175">
        <f>D19*G19/10^6</f>
        <v>10.66515324827586</v>
      </c>
      <c r="L19" s="2" t="s">
        <v>9</v>
      </c>
      <c r="M19" s="3">
        <f>SUM(S8:S11,O6:R7)</f>
        <v>5532.66</v>
      </c>
      <c r="N19" s="5">
        <f>M19/M20</f>
        <v>0.9562639670701553</v>
      </c>
      <c r="P19" s="174">
        <f>'Station-to-Station Summaries'!O17</f>
        <v>364.71264367816093</v>
      </c>
      <c r="R19" s="175">
        <f>M19*P19/10^6</f>
        <v>2.017831055172414</v>
      </c>
      <c r="U19" s="2" t="s">
        <v>9</v>
      </c>
      <c r="V19" s="3">
        <f>SUM(AB8:AB11,X6:AA7)</f>
        <v>34775.28</v>
      </c>
      <c r="W19" s="5">
        <f>V19/V20</f>
        <v>0.9575355349891901</v>
      </c>
      <c r="Y19" s="174">
        <f>'Station-to-Station Summaries'!X17</f>
        <v>364.71264367816093</v>
      </c>
      <c r="AA19" s="175">
        <f>V19*Y19/10^6</f>
        <v>12.682984303448277</v>
      </c>
    </row>
    <row r="20" spans="3:27" ht="15.75" thickBot="1">
      <c r="C20" s="17" t="s">
        <v>5</v>
      </c>
      <c r="D20" s="14">
        <f>SUM(D17:D19)</f>
        <v>30531.822223545434</v>
      </c>
      <c r="E20" s="15">
        <f>SUM(E17:E19)</f>
        <v>1</v>
      </c>
      <c r="I20" s="176">
        <f>SUM(I17:I19)</f>
        <v>10.66515324827586</v>
      </c>
      <c r="L20" s="17" t="s">
        <v>5</v>
      </c>
      <c r="M20" s="14">
        <f>SUM(M17:M19)</f>
        <v>5785.703728805356</v>
      </c>
      <c r="N20" s="15">
        <f>SUM(N17:N19)</f>
        <v>1</v>
      </c>
      <c r="R20" s="176">
        <f>SUM(R17:R19)</f>
        <v>2.017831055172414</v>
      </c>
      <c r="U20" s="17" t="s">
        <v>5</v>
      </c>
      <c r="V20" s="14">
        <f>SUM(V17:V19)</f>
        <v>36317.482463345434</v>
      </c>
      <c r="W20" s="15">
        <f>SUM(W17:W19)</f>
        <v>1</v>
      </c>
      <c r="AA20" s="176">
        <f>SUM(AA17:AA19)</f>
        <v>12.682984303448277</v>
      </c>
    </row>
    <row r="21" spans="3:21" ht="15.75" thickTop="1">
      <c r="C21" s="16"/>
      <c r="L21" s="16"/>
      <c r="U21" s="16"/>
    </row>
    <row r="22" spans="4:28" ht="19.5" thickBot="1">
      <c r="D22" s="200" t="s">
        <v>6</v>
      </c>
      <c r="E22" s="200"/>
      <c r="F22" s="200"/>
      <c r="G22" s="200"/>
      <c r="H22" s="200"/>
      <c r="I22" s="200"/>
      <c r="J22" s="200"/>
      <c r="M22" s="202" t="s">
        <v>12</v>
      </c>
      <c r="N22" s="202"/>
      <c r="O22" s="202"/>
      <c r="P22" s="202"/>
      <c r="Q22" s="202"/>
      <c r="R22" s="202"/>
      <c r="S22" s="202"/>
      <c r="V22" s="201" t="s">
        <v>13</v>
      </c>
      <c r="W22" s="201"/>
      <c r="X22" s="201"/>
      <c r="Y22" s="201"/>
      <c r="Z22" s="201"/>
      <c r="AA22" s="201"/>
      <c r="AB22" s="201"/>
    </row>
    <row r="23" spans="3:28" ht="60.75" thickTop="1">
      <c r="C23" s="18" t="s">
        <v>11</v>
      </c>
      <c r="D23" s="6" t="s">
        <v>0</v>
      </c>
      <c r="E23" s="6" t="s">
        <v>1</v>
      </c>
      <c r="F23" s="6" t="s">
        <v>2</v>
      </c>
      <c r="G23" s="6" t="s">
        <v>3</v>
      </c>
      <c r="H23" s="6" t="s">
        <v>4</v>
      </c>
      <c r="I23" s="7" t="s">
        <v>104</v>
      </c>
      <c r="J23" s="183" t="s">
        <v>114</v>
      </c>
      <c r="L23" s="19" t="s">
        <v>11</v>
      </c>
      <c r="M23" s="6" t="s">
        <v>0</v>
      </c>
      <c r="N23" s="6" t="s">
        <v>1</v>
      </c>
      <c r="O23" s="6" t="s">
        <v>2</v>
      </c>
      <c r="P23" s="6" t="s">
        <v>3</v>
      </c>
      <c r="Q23" s="6" t="s">
        <v>4</v>
      </c>
      <c r="R23" s="7" t="s">
        <v>104</v>
      </c>
      <c r="S23" s="183" t="s">
        <v>114</v>
      </c>
      <c r="U23" s="20" t="s">
        <v>11</v>
      </c>
      <c r="V23" s="6" t="s">
        <v>0</v>
      </c>
      <c r="W23" s="6" t="s">
        <v>1</v>
      </c>
      <c r="X23" s="6" t="s">
        <v>2</v>
      </c>
      <c r="Y23" s="6" t="s">
        <v>3</v>
      </c>
      <c r="Z23" s="6" t="s">
        <v>4</v>
      </c>
      <c r="AA23" s="7" t="s">
        <v>104</v>
      </c>
      <c r="AB23" s="183" t="s">
        <v>114</v>
      </c>
    </row>
    <row r="24" spans="2:28" ht="15">
      <c r="B24">
        <v>1</v>
      </c>
      <c r="C24" s="9" t="s">
        <v>0</v>
      </c>
      <c r="D24" s="189">
        <f ca="1">'Station-to-Station Summaries'!C22+OFFSET('Station-to-Station Summaries'!B21,D$3,$B24)</f>
        <v>0</v>
      </c>
      <c r="E24" s="167">
        <f ca="1">'Station-to-Station Summaries'!D22+OFFSET('Station-to-Station Summaries'!B21,E$3,$B24)</f>
        <v>51993.09363142607</v>
      </c>
      <c r="F24" s="167">
        <f ca="1">'Station-to-Station Summaries'!E22+OFFSET('Station-to-Station Summaries'!B21,F$3,$B24)</f>
        <v>809.2310292828961</v>
      </c>
      <c r="G24" s="167">
        <f ca="1">'Station-to-Station Summaries'!F22+OFFSET('Station-to-Station Summaries'!B21,G$3,$B24)</f>
        <v>166094.6687603144</v>
      </c>
      <c r="H24" s="167">
        <f ca="1">'Station-to-Station Summaries'!G22+OFFSET('Station-to-Station Summaries'!B21,H$3,$B24)</f>
        <v>213232.3762160431</v>
      </c>
      <c r="I24" s="167">
        <f ca="1">'Station-to-Station Summaries'!H22+OFFSET('Station-to-Station Summaries'!B21,I$3,$B24)</f>
        <v>1506788.1765247525</v>
      </c>
      <c r="J24" s="191">
        <f ca="1">SUM(OFFSET(D24,0,$B24-1):I24)</f>
        <v>1938917.546161819</v>
      </c>
      <c r="L24" s="9" t="s">
        <v>0</v>
      </c>
      <c r="M24" s="189">
        <f ca="1">'Station-to-Station Summaries'!L22+OFFSET('Station-to-Station Summaries'!K21,M$3,$B24)</f>
        <v>0</v>
      </c>
      <c r="N24" s="167">
        <f ca="1">'Station-to-Station Summaries'!M22+OFFSET('Station-to-Station Summaries'!K21,N$3,$B24)</f>
        <v>10317.695623356925</v>
      </c>
      <c r="O24" s="167">
        <f ca="1">'Station-to-Station Summaries'!N22+OFFSET('Station-to-Station Summaries'!K21,O$3,$B24)</f>
        <v>0</v>
      </c>
      <c r="P24" s="167">
        <f ca="1">'Station-to-Station Summaries'!O22+OFFSET('Station-to-Station Summaries'!K21,P$3,$B24)</f>
        <v>8496.925807470408</v>
      </c>
      <c r="Q24" s="167">
        <f ca="1">'Station-to-Station Summaries'!P22+OFFSET('Station-to-Station Summaries'!K21,Q$3,$B24)</f>
        <v>43698.47558127638</v>
      </c>
      <c r="R24" s="167">
        <f ca="1">'Station-to-Station Summaries'!Q22+OFFSET('Station-to-Station Summaries'!K21,R$3,$B24)</f>
        <v>228000.84250045597</v>
      </c>
      <c r="S24" s="191">
        <f ca="1">SUM(OFFSET(M24,0,$B24-1):R24)</f>
        <v>290513.9395125597</v>
      </c>
      <c r="U24" s="9" t="s">
        <v>0</v>
      </c>
      <c r="V24" s="189">
        <f ca="1">'Station-to-Station Summaries'!U22+OFFSET('Station-to-Station Summaries'!T21,V$3,$B24)</f>
        <v>0</v>
      </c>
      <c r="W24" s="167">
        <f ca="1">'Station-to-Station Summaries'!V22+OFFSET('Station-to-Station Summaries'!T21,W$3,$B24)</f>
        <v>62310.789254783</v>
      </c>
      <c r="X24" s="167">
        <f ca="1">'Station-to-Station Summaries'!W22+OFFSET('Station-to-Station Summaries'!T21,X$3,$B24)</f>
        <v>809.2310292828961</v>
      </c>
      <c r="Y24" s="167">
        <f ca="1">'Station-to-Station Summaries'!X22+OFFSET('Station-to-Station Summaries'!T21,Y$3,$B24)</f>
        <v>174591.5945677848</v>
      </c>
      <c r="Z24" s="167">
        <f ca="1">'Station-to-Station Summaries'!Y22+OFFSET('Station-to-Station Summaries'!T21,Z$3,$B24)</f>
        <v>256930.85179731948</v>
      </c>
      <c r="AA24" s="167">
        <f ca="1">'Station-to-Station Summaries'!Z22+OFFSET('Station-to-Station Summaries'!T21,AA$3,$B24)</f>
        <v>1734789.0190252084</v>
      </c>
      <c r="AB24" s="191">
        <f ca="1">SUM(OFFSET(V24,0,$B24-1):AA24)</f>
        <v>2229431.4856743785</v>
      </c>
    </row>
    <row r="25" spans="2:28" ht="15">
      <c r="B25">
        <v>2</v>
      </c>
      <c r="C25" s="9" t="s">
        <v>1</v>
      </c>
      <c r="D25" s="180">
        <f ca="1">('Station-to-Station Summaries'!C23+OFFSET('Station-to-Station Summaries'!B21,$B25,D$3))/'Station-to-Station Summaries'!I28</f>
        <v>0.024081709145427288</v>
      </c>
      <c r="E25" s="189">
        <f ca="1">'Station-to-Station Summaries'!D23+OFFSET('Station-to-Station Summaries'!B21,E$3,$B25)</f>
        <v>0</v>
      </c>
      <c r="F25" s="167">
        <f ca="1">'Station-to-Station Summaries'!E23+OFFSET('Station-to-Station Summaries'!B21,F$3,$B25)</f>
        <v>202.30775732072402</v>
      </c>
      <c r="G25" s="167">
        <f ca="1">'Station-to-Station Summaries'!F23+OFFSET('Station-to-Station Summaries'!B21,G$3,$B25)</f>
        <v>7890.002535508236</v>
      </c>
      <c r="H25" s="167">
        <f ca="1">'Station-to-Station Summaries'!G23+OFFSET('Station-to-Station Summaries'!B21,H$3,$B25)</f>
        <v>12340.773196564165</v>
      </c>
      <c r="I25" s="167">
        <f ca="1">'Station-to-Station Summaries'!H23+OFFSET('Station-to-Station Summaries'!B21,I$3,$B25)</f>
        <v>100951.57090304128</v>
      </c>
      <c r="J25" s="191">
        <f ca="1">SUM(OFFSET(D25,0,$B25-1):I25)</f>
        <v>121384.6543924344</v>
      </c>
      <c r="L25" s="9" t="s">
        <v>1</v>
      </c>
      <c r="M25" s="180">
        <f ca="1">('Station-to-Station Summaries'!L23+OFFSET('Station-to-Station Summaries'!K21,$B25,M$3))/'Station-to-Station Summaries'!R28</f>
        <v>0.02602040816326531</v>
      </c>
      <c r="N25" s="189">
        <f ca="1">'Station-to-Station Summaries'!M23+OFFSET('Station-to-Station Summaries'!K21,N$3,$B25)</f>
        <v>0</v>
      </c>
      <c r="O25" s="167">
        <f ca="1">'Station-to-Station Summaries'!N23+OFFSET('Station-to-Station Summaries'!K21,O$3,$B25)</f>
        <v>1011.5387866036201</v>
      </c>
      <c r="P25" s="167">
        <f ca="1">'Station-to-Station Summaries'!O23+OFFSET('Station-to-Station Summaries'!K21,P$3,$B25)</f>
        <v>404.61551464144804</v>
      </c>
      <c r="Q25" s="167">
        <f ca="1">'Station-to-Station Summaries'!P23+OFFSET('Station-to-Station Summaries'!K21,Q$3,$B25)</f>
        <v>7890.002535508236</v>
      </c>
      <c r="R25" s="167">
        <f ca="1">'Station-to-Station Summaries'!Q23+OFFSET('Station-to-Station Summaries'!K21,R$3,$B25)</f>
        <v>50576.939330181005</v>
      </c>
      <c r="S25" s="191">
        <f ca="1">SUM(OFFSET(M25,0,$B25-1):R25)</f>
        <v>59883.09616693431</v>
      </c>
      <c r="U25" s="9" t="s">
        <v>1</v>
      </c>
      <c r="V25" s="180">
        <f ca="1">('Station-to-Station Summaries'!U23+OFFSET('Station-to-Station Summaries'!T21,$B25,V$3))/'Station-to-Station Summaries'!AA28</f>
        <v>0.024382520582647248</v>
      </c>
      <c r="W25" s="189">
        <f ca="1">'Station-to-Station Summaries'!V23+OFFSET('Station-to-Station Summaries'!T21,W$3,$B25)</f>
        <v>0</v>
      </c>
      <c r="X25" s="167">
        <f ca="1">'Station-to-Station Summaries'!W23+OFFSET('Station-to-Station Summaries'!T21,X$3,$B25)</f>
        <v>1213.8465439243441</v>
      </c>
      <c r="Y25" s="167">
        <f ca="1">'Station-to-Station Summaries'!X23+OFFSET('Station-to-Station Summaries'!T21,Y$3,$B25)</f>
        <v>8294.618050149684</v>
      </c>
      <c r="Z25" s="167">
        <f ca="1">'Station-to-Station Summaries'!Y23+OFFSET('Station-to-Station Summaries'!T21,Z$3,$B25)</f>
        <v>20230.7757320724</v>
      </c>
      <c r="AA25" s="167">
        <f ca="1">'Station-to-Station Summaries'!Z23+OFFSET('Station-to-Station Summaries'!T21,AA$3,$B25)</f>
        <v>151528.51023322227</v>
      </c>
      <c r="AB25" s="191">
        <f ca="1">SUM(OFFSET(V25,0,$B25-1):AA25)</f>
        <v>181267.7505593687</v>
      </c>
    </row>
    <row r="26" spans="2:28" ht="15">
      <c r="B26">
        <v>3</v>
      </c>
      <c r="C26" s="9" t="s">
        <v>2</v>
      </c>
      <c r="D26" s="180">
        <f ca="1">('Station-to-Station Summaries'!C24+OFFSET('Station-to-Station Summaries'!B21,$B26,D$3))/'Station-to-Station Summaries'!I28</f>
        <v>0.00037481259370314847</v>
      </c>
      <c r="E26" s="181">
        <f ca="1">('Station-to-Station Summaries'!D24+OFFSET('Station-to-Station Summaries'!B21,$B26,E$3))/'Station-to-Station Summaries'!I28</f>
        <v>9.370314842578712E-05</v>
      </c>
      <c r="F26" s="189">
        <f ca="1">'Station-to-Station Summaries'!E24+OFFSET('Station-to-Station Summaries'!B21,F$3,$B26)</f>
        <v>0</v>
      </c>
      <c r="G26" s="167">
        <f ca="1">'Station-to-Station Summaries'!F24+OFFSET('Station-to-Station Summaries'!B21,G$3,$B26)</f>
        <v>2023.0775732072402</v>
      </c>
      <c r="H26" s="167">
        <f ca="1">'Station-to-Station Summaries'!G24+OFFSET('Station-to-Station Summaries'!B21,H$3,$B26)</f>
        <v>202.30775732072402</v>
      </c>
      <c r="I26" s="167">
        <f ca="1">'Station-to-Station Summaries'!H24+OFFSET('Station-to-Station Summaries'!B21,I$3,$B26)</f>
        <v>1011.5387866036201</v>
      </c>
      <c r="J26" s="191">
        <f ca="1">SUM(OFFSET(D26,0,$B26-1):I26)</f>
        <v>3236.9241171315844</v>
      </c>
      <c r="L26" s="9" t="s">
        <v>2</v>
      </c>
      <c r="M26" s="180">
        <f ca="1">('Station-to-Station Summaries'!L24+OFFSET('Station-to-Station Summaries'!K21,$B26,M$3))/'Station-to-Station Summaries'!R28</f>
        <v>0</v>
      </c>
      <c r="N26" s="181">
        <f ca="1">('Station-to-Station Summaries'!M24+OFFSET('Station-to-Station Summaries'!K21,$B26,N$3))/'Station-to-Station Summaries'!R28</f>
        <v>0.0025510204081632655</v>
      </c>
      <c r="O26" s="189">
        <f ca="1">'Station-to-Station Summaries'!N24+OFFSET('Station-to-Station Summaries'!K21,O$3,$B26)</f>
        <v>0</v>
      </c>
      <c r="P26" s="167">
        <f ca="1">'Station-to-Station Summaries'!O24+OFFSET('Station-to-Station Summaries'!K21,P$3,$B26)</f>
        <v>1213.8465439243441</v>
      </c>
      <c r="Q26" s="167">
        <f ca="1">'Station-to-Station Summaries'!P24+OFFSET('Station-to-Station Summaries'!K21,Q$3,$B26)</f>
        <v>0</v>
      </c>
      <c r="R26" s="167">
        <f ca="1">'Station-to-Station Summaries'!Q24+OFFSET('Station-to-Station Summaries'!K21,R$3,$B26)</f>
        <v>202.30775732072402</v>
      </c>
      <c r="S26" s="191">
        <f ca="1">SUM(OFFSET(M26,0,$B26-1):R26)</f>
        <v>1416.1543012450682</v>
      </c>
      <c r="U26" s="9" t="s">
        <v>2</v>
      </c>
      <c r="V26" s="180">
        <f ca="1">('Station-to-Station Summaries'!U24+OFFSET('Station-to-Station Summaries'!T21,$B26,V$3))/'Station-to-Station Summaries'!AA28</f>
        <v>0.0003166561114629513</v>
      </c>
      <c r="W26" s="181">
        <f ca="1">('Station-to-Station Summaries'!V24+OFFSET('Station-to-Station Summaries'!T21,$B26,W$3))/'Station-to-Station Summaries'!AA28</f>
        <v>0.0004749841671944269</v>
      </c>
      <c r="X26" s="189">
        <f ca="1">'Station-to-Station Summaries'!W24+OFFSET('Station-to-Station Summaries'!T21,X$3,$B26)</f>
        <v>0</v>
      </c>
      <c r="Y26" s="167">
        <f ca="1">'Station-to-Station Summaries'!X24+OFFSET('Station-to-Station Summaries'!T21,Y$3,$B26)</f>
        <v>3236.9241171315844</v>
      </c>
      <c r="Z26" s="167">
        <f ca="1">'Station-to-Station Summaries'!Y24+OFFSET('Station-to-Station Summaries'!T21,Z$3,$B26)</f>
        <v>202.30775732072402</v>
      </c>
      <c r="AA26" s="167">
        <f ca="1">'Station-to-Station Summaries'!Z24+OFFSET('Station-to-Station Summaries'!T21,AA$3,$B26)</f>
        <v>1213.8465439243441</v>
      </c>
      <c r="AB26" s="191">
        <f ca="1">SUM(OFFSET(V26,0,$B26-1):AA26)</f>
        <v>4653.078418376652</v>
      </c>
    </row>
    <row r="27" spans="2:28" ht="15">
      <c r="B27">
        <v>4</v>
      </c>
      <c r="C27" s="9" t="s">
        <v>3</v>
      </c>
      <c r="D27" s="180">
        <f ca="1">('Station-to-Station Summaries'!C25+OFFSET('Station-to-Station Summaries'!B21,$B27,D$3))/'Station-to-Station Summaries'!I28</f>
        <v>0.07693028485757122</v>
      </c>
      <c r="E27" s="181">
        <f ca="1">('Station-to-Station Summaries'!D25+OFFSET('Station-to-Station Summaries'!B21,$B27,E$3))/'Station-to-Station Summaries'!I28</f>
        <v>0.0036544227886056973</v>
      </c>
      <c r="F27" s="181">
        <f ca="1">('Station-to-Station Summaries'!E25+OFFSET('Station-to-Station Summaries'!B21,$B27,F$3))/'Station-to-Station Summaries'!I28</f>
        <v>0.0009370314842578712</v>
      </c>
      <c r="G27" s="189">
        <f ca="1">'Station-to-Station Summaries'!F25+OFFSET('Station-to-Station Summaries'!B21,G$3,$B27)</f>
        <v>0</v>
      </c>
      <c r="H27" s="167">
        <f ca="1">'Station-to-Station Summaries'!G25+OFFSET('Station-to-Station Summaries'!B21,H$3,$B27)</f>
        <v>3439.231874452308</v>
      </c>
      <c r="I27" s="167">
        <f ca="1">'Station-to-Station Summaries'!H25+OFFSET('Station-to-Station Summaries'!B21,I$3,$B27)</f>
        <v>43698.47558127638</v>
      </c>
      <c r="J27" s="191">
        <f ca="1">SUM(OFFSET(D27,0,$B27-1):I27)</f>
        <v>47137.70745572869</v>
      </c>
      <c r="L27" s="9" t="s">
        <v>3</v>
      </c>
      <c r="M27" s="180">
        <f ca="1">('Station-to-Station Summaries'!L25+OFFSET('Station-to-Station Summaries'!K21,$B27,M$3))/'Station-to-Station Summaries'!R28</f>
        <v>0.02142857142857143</v>
      </c>
      <c r="N27" s="181">
        <f ca="1">('Station-to-Station Summaries'!M25+OFFSET('Station-to-Station Summaries'!K21,$B27,N$3))/'Station-to-Station Summaries'!R28</f>
        <v>0.0010204081632653062</v>
      </c>
      <c r="O27" s="181">
        <f ca="1">('Station-to-Station Summaries'!N25+OFFSET('Station-to-Station Summaries'!K21,$B27,O$3))/'Station-to-Station Summaries'!R28</f>
        <v>0.0030612244897959186</v>
      </c>
      <c r="P27" s="189">
        <f ca="1">'Station-to-Station Summaries'!O25+OFFSET('Station-to-Station Summaries'!K21,P$3,$B27)</f>
        <v>0</v>
      </c>
      <c r="Q27" s="167">
        <f ca="1">'Station-to-Station Summaries'!P25+OFFSET('Station-to-Station Summaries'!K21,Q$3,$B27)</f>
        <v>4450.770661055928</v>
      </c>
      <c r="R27" s="167">
        <f ca="1">'Station-to-Station Summaries'!Q25+OFFSET('Station-to-Station Summaries'!K21,R$3,$B27)</f>
        <v>36617.70407505105</v>
      </c>
      <c r="S27" s="191">
        <f ca="1">SUM(OFFSET(M27,0,$B27-1):R27)</f>
        <v>41068.474736106975</v>
      </c>
      <c r="U27" s="9" t="s">
        <v>3</v>
      </c>
      <c r="V27" s="180">
        <f ca="1">('Station-to-Station Summaries'!U25+OFFSET('Station-to-Station Summaries'!T21,$B27,V$3))/'Station-to-Station Summaries'!AA28</f>
        <v>0.06831855604813172</v>
      </c>
      <c r="W27" s="181">
        <f ca="1">('Station-to-Station Summaries'!V25+OFFSET('Station-to-Station Summaries'!T21,$B27,W$3))/'Station-to-Station Summaries'!AA28</f>
        <v>0.00324572514249525</v>
      </c>
      <c r="X27" s="181">
        <f ca="1">('Station-to-Station Summaries'!W25+OFFSET('Station-to-Station Summaries'!T21,$B27,X$3))/'Station-to-Station Summaries'!AA28</f>
        <v>0.0012666244458518052</v>
      </c>
      <c r="Y27" s="189">
        <f ca="1">'Station-to-Station Summaries'!X25+OFFSET('Station-to-Station Summaries'!T21,Y$3,$B27)</f>
        <v>0</v>
      </c>
      <c r="Z27" s="167">
        <f ca="1">'Station-to-Station Summaries'!Y25+OFFSET('Station-to-Station Summaries'!T21,Z$3,$B27)</f>
        <v>7890.002535508236</v>
      </c>
      <c r="AA27" s="167">
        <f ca="1">'Station-to-Station Summaries'!Z25+OFFSET('Station-to-Station Summaries'!T21,AA$3,$B27)</f>
        <v>80316.17965632744</v>
      </c>
      <c r="AB27" s="191">
        <f ca="1">SUM(OFFSET(V27,0,$B27-1):AA27)</f>
        <v>88206.18219183567</v>
      </c>
    </row>
    <row r="28" spans="2:28" ht="15">
      <c r="B28">
        <v>5</v>
      </c>
      <c r="C28" s="9" t="s">
        <v>4</v>
      </c>
      <c r="D28" s="180">
        <f ca="1">('Station-to-Station Summaries'!C26+OFFSET('Station-to-Station Summaries'!B21,$B28,D$3))/'Station-to-Station Summaries'!I28</f>
        <v>0.09876311844077962</v>
      </c>
      <c r="E28" s="181">
        <f ca="1">('Station-to-Station Summaries'!D26+OFFSET('Station-to-Station Summaries'!B21,$B28,E$3))/'Station-to-Station Summaries'!I28</f>
        <v>0.005715892053973015</v>
      </c>
      <c r="F28" s="181">
        <f ca="1">('Station-to-Station Summaries'!E26+OFFSET('Station-to-Station Summaries'!B21,$B28,F$3))/'Station-to-Station Summaries'!I28</f>
        <v>9.370314842578712E-05</v>
      </c>
      <c r="G28" s="181">
        <f ca="1">('Station-to-Station Summaries'!F26+OFFSET('Station-to-Station Summaries'!B21,$B28,G$3))/'Station-to-Station Summaries'!I28</f>
        <v>0.001592953523238381</v>
      </c>
      <c r="H28" s="189">
        <f ca="1">'Station-to-Station Summaries'!G26+OFFSET('Station-to-Station Summaries'!B21,H$3,$B28)</f>
        <v>0</v>
      </c>
      <c r="I28" s="168">
        <f ca="1">'Station-to-Station Summaries'!H26+OFFSET('Station-to-Station Summaries'!B21,I$3,$B28)</f>
        <v>48351.55399965304</v>
      </c>
      <c r="J28" s="191">
        <f ca="1">SUM(OFFSET(D28,0,$B28-1):I28)</f>
        <v>48351.55399965304</v>
      </c>
      <c r="L28" s="9" t="s">
        <v>4</v>
      </c>
      <c r="M28" s="180">
        <f ca="1">('Station-to-Station Summaries'!L26+OFFSET('Station-to-Station Summaries'!K21,$B28,M$3))/'Station-to-Station Summaries'!R28</f>
        <v>0.11020408163265306</v>
      </c>
      <c r="N28" s="181">
        <f ca="1">('Station-to-Station Summaries'!M26+OFFSET('Station-to-Station Summaries'!K21,$B28,N$3))/'Station-to-Station Summaries'!R28</f>
        <v>0.01989795918367347</v>
      </c>
      <c r="O28" s="181">
        <f ca="1">('Station-to-Station Summaries'!N26+OFFSET('Station-to-Station Summaries'!K21,$B28,O$3))/'Station-to-Station Summaries'!R28</f>
        <v>0</v>
      </c>
      <c r="P28" s="181">
        <f ca="1">('Station-to-Station Summaries'!O26+OFFSET('Station-to-Station Summaries'!K21,$B28,P$3))/'Station-to-Station Summaries'!R28</f>
        <v>0.011224489795918367</v>
      </c>
      <c r="Q28" s="189">
        <f ca="1">'Station-to-Station Summaries'!P26+OFFSET('Station-to-Station Summaries'!K21,Q$3,$B28)</f>
        <v>0</v>
      </c>
      <c r="R28" s="168">
        <f ca="1">'Station-to-Station Summaries'!Q26+OFFSET('Station-to-Station Summaries'!K21,R$3,$B28)</f>
        <v>3641.5396317730324</v>
      </c>
      <c r="S28" s="191">
        <f ca="1">SUM(OFFSET(M28,0,$B28-1):R28)</f>
        <v>3641.5396317730324</v>
      </c>
      <c r="U28" s="9" t="s">
        <v>4</v>
      </c>
      <c r="V28" s="180">
        <f ca="1">('Station-to-Station Summaries'!U26+OFFSET('Station-to-Station Summaries'!T21,$B28,V$3))/'Station-to-Station Summaries'!AA28</f>
        <v>0.10053831538948702</v>
      </c>
      <c r="W28" s="181">
        <f ca="1">('Station-to-Station Summaries'!V26+OFFSET('Station-to-Station Summaries'!T21,$B28,W$3))/'Station-to-Station Summaries'!AA28</f>
        <v>0.007916402786573781</v>
      </c>
      <c r="X28" s="181">
        <f ca="1">('Station-to-Station Summaries'!W26+OFFSET('Station-to-Station Summaries'!T21,$B28,X$3))/'Station-to-Station Summaries'!AA28</f>
        <v>7.916402786573782E-05</v>
      </c>
      <c r="Y28" s="181">
        <f ca="1">('Station-to-Station Summaries'!X26+OFFSET('Station-to-Station Summaries'!T21,$B28,Y$3))/'Station-to-Station Summaries'!AA28</f>
        <v>0.0030873970867637745</v>
      </c>
      <c r="Z28" s="189">
        <f ca="1">'Station-to-Station Summaries'!Y26+OFFSET('Station-to-Station Summaries'!T21,Z$3,$B28)</f>
        <v>0</v>
      </c>
      <c r="AA28" s="168">
        <f ca="1">'Station-to-Station Summaries'!Z26+OFFSET('Station-to-Station Summaries'!T21,AA$3,$B28)</f>
        <v>51993.093631426076</v>
      </c>
      <c r="AB28" s="191">
        <f ca="1">SUM(OFFSET(V28,0,$B28-1):AA28)</f>
        <v>51993.093631426076</v>
      </c>
    </row>
    <row r="29" spans="2:28" ht="15">
      <c r="B29">
        <v>6</v>
      </c>
      <c r="C29" s="9" t="s">
        <v>104</v>
      </c>
      <c r="D29" s="180">
        <f ca="1">('Station-to-Station Summaries'!C27+OFFSET('Station-to-Station Summaries'!B21,$B29,D$3))/'Station-to-Station Summaries'!I28</f>
        <v>0.6979010494752624</v>
      </c>
      <c r="E29" s="181">
        <f ca="1">('Station-to-Station Summaries'!D27+OFFSET('Station-to-Station Summaries'!B21,$B29,E$3))/'Station-to-Station Summaries'!I28</f>
        <v>0.04675787106446777</v>
      </c>
      <c r="F29" s="181">
        <f ca="1">('Station-to-Station Summaries'!E27+OFFSET('Station-to-Station Summaries'!B21,$B29,F$3))/'Station-to-Station Summaries'!I28</f>
        <v>0.0004685157421289356</v>
      </c>
      <c r="G29" s="181">
        <f ca="1">('Station-to-Station Summaries'!F27+OFFSET('Station-to-Station Summaries'!B21,$B29,G$3))/'Station-to-Station Summaries'!I28</f>
        <v>0.020239880059970017</v>
      </c>
      <c r="H29" s="182">
        <f ca="1">('Station-to-Station Summaries'!G27+OFFSET('Station-to-Station Summaries'!B21,$B29,H$3))/'Station-to-Station Summaries'!I28</f>
        <v>0.02239505247376312</v>
      </c>
      <c r="I29" s="189">
        <f ca="1">'Station-to-Station Summaries'!H27+OFFSET('Station-to-Station Summaries'!B21,I$3,$B29)</f>
        <v>0</v>
      </c>
      <c r="J29" s="191">
        <f ca="1">SUM(OFFSET(D29,0,$B29-1):I29)</f>
        <v>0</v>
      </c>
      <c r="L29" s="9" t="s">
        <v>104</v>
      </c>
      <c r="M29" s="180">
        <f ca="1">('Station-to-Station Summaries'!L27+OFFSET('Station-to-Station Summaries'!K21,$B29,M$3))/'Station-to-Station Summaries'!R28</f>
        <v>0.5750000000000001</v>
      </c>
      <c r="N29" s="181">
        <f ca="1">('Station-to-Station Summaries'!M27+OFFSET('Station-to-Station Summaries'!K21,$B29,N$3))/'Station-to-Station Summaries'!R28</f>
        <v>0.12755102040816327</v>
      </c>
      <c r="O29" s="181">
        <f ca="1">('Station-to-Station Summaries'!N27+OFFSET('Station-to-Station Summaries'!K21,$B29,O$3))/'Station-to-Station Summaries'!R28</f>
        <v>0.0005102040816326531</v>
      </c>
      <c r="P29" s="181">
        <f ca="1">('Station-to-Station Summaries'!O27+OFFSET('Station-to-Station Summaries'!K21,$B29,P$3))/'Station-to-Station Summaries'!R28</f>
        <v>0.09234693877551022</v>
      </c>
      <c r="Q29" s="182">
        <f ca="1">('Station-to-Station Summaries'!P27+OFFSET('Station-to-Station Summaries'!K21,$B29,Q$3))/'Station-to-Station Summaries'!R28</f>
        <v>0.009183673469387756</v>
      </c>
      <c r="R29" s="189">
        <f ca="1">'Station-to-Station Summaries'!Q27+OFFSET('Station-to-Station Summaries'!K21,R$3,$B29)</f>
        <v>0</v>
      </c>
      <c r="S29" s="191">
        <f ca="1">SUM(OFFSET(M29,0,$B29-1):R29)</f>
        <v>0</v>
      </c>
      <c r="U29" s="9" t="s">
        <v>104</v>
      </c>
      <c r="V29" s="180">
        <f ca="1">('Station-to-Station Summaries'!U27+OFFSET('Station-to-Station Summaries'!T21,$B29,V$3))/'Station-to-Station Summaries'!AA28</f>
        <v>0.6788315389487017</v>
      </c>
      <c r="W29" s="181">
        <f ca="1">('Station-to-Station Summaries'!V27+OFFSET('Station-to-Station Summaries'!T21,$B29,W$3))/'Station-to-Station Summaries'!AA28</f>
        <v>0.059293856871437615</v>
      </c>
      <c r="X29" s="181">
        <f ca="1">('Station-to-Station Summaries'!W27+OFFSET('Station-to-Station Summaries'!T21,$B29,X$3))/'Station-to-Station Summaries'!AA28</f>
        <v>0.0004749841671944269</v>
      </c>
      <c r="Y29" s="181">
        <f ca="1">('Station-to-Station Summaries'!X27+OFFSET('Station-to-Station Summaries'!T21,$B29,Y$3))/'Station-to-Station Summaries'!AA28</f>
        <v>0.031428119062697914</v>
      </c>
      <c r="Z29" s="182">
        <f ca="1">('Station-to-Station Summaries'!Y27+OFFSET('Station-to-Station Summaries'!T21,$B29,Z$3))/'Station-to-Station Summaries'!AA28</f>
        <v>0.02034515516149462</v>
      </c>
      <c r="AA29" s="189">
        <f ca="1">'Station-to-Station Summaries'!Z27+OFFSET('Station-to-Station Summaries'!T21,AA$3,$B29)</f>
        <v>0</v>
      </c>
      <c r="AB29" s="191">
        <f ca="1">SUM(OFFSET(V29,0,$B29-1):AA29)</f>
        <v>0</v>
      </c>
    </row>
    <row r="30" spans="3:28" ht="15.75" thickBot="1">
      <c r="C30" s="184" t="s">
        <v>111</v>
      </c>
      <c r="D30" s="190">
        <f ca="1">SUM(D24:OFFSET(D24,D$3-1,0))</f>
        <v>0</v>
      </c>
      <c r="E30" s="190">
        <f ca="1">SUM(E24:OFFSET(E24,E$3-1,0))</f>
        <v>51993.09363142607</v>
      </c>
      <c r="F30" s="190">
        <f ca="1">SUM(F24:OFFSET(F24,F$3-1,0))</f>
        <v>1011.5387866036201</v>
      </c>
      <c r="G30" s="190">
        <f ca="1">SUM(G24:OFFSET(G24,G$3-1,0))</f>
        <v>176007.7488690299</v>
      </c>
      <c r="H30" s="190">
        <f ca="1">SUM(H24:OFFSET(H24,H$3-1,0))</f>
        <v>229214.68904438033</v>
      </c>
      <c r="I30" s="190">
        <f ca="1">SUM(I24:OFFSET(I24,I$3-1,0))</f>
        <v>1700801.3157953268</v>
      </c>
      <c r="J30" s="13">
        <f>SUM(J24:J29)</f>
        <v>2159028.386126767</v>
      </c>
      <c r="L30" s="184" t="s">
        <v>111</v>
      </c>
      <c r="M30" s="190">
        <f ca="1">SUM(M24:OFFSET(M24,M$3-1,0))</f>
        <v>0</v>
      </c>
      <c r="N30" s="190">
        <f ca="1">SUM(N24:OFFSET(N24,N$3-1,0))</f>
        <v>10317.695623356925</v>
      </c>
      <c r="O30" s="190">
        <f ca="1">SUM(O24:OFFSET(O24,O$3-1,0))</f>
        <v>1011.5387866036201</v>
      </c>
      <c r="P30" s="190">
        <f ca="1">SUM(P24:OFFSET(P24,P$3-1,0))</f>
        <v>10115.3878660362</v>
      </c>
      <c r="Q30" s="190">
        <f ca="1">SUM(Q24:OFFSET(Q24,Q$3-1,0))</f>
        <v>56039.24877784055</v>
      </c>
      <c r="R30" s="190">
        <f ca="1">SUM(R24:OFFSET(R24,R$3-1,0))</f>
        <v>319039.33329478174</v>
      </c>
      <c r="S30" s="13">
        <f>SUM(S24:S29)</f>
        <v>396523.20434861904</v>
      </c>
      <c r="U30" s="184" t="s">
        <v>111</v>
      </c>
      <c r="V30" s="190">
        <f ca="1">SUM(V24:OFFSET(V24,V$3-1,0))</f>
        <v>0</v>
      </c>
      <c r="W30" s="190">
        <f ca="1">SUM(W24:OFFSET(W24,W$3-1,0))</f>
        <v>62310.789254783</v>
      </c>
      <c r="X30" s="190">
        <f ca="1">SUM(X24:OFFSET(X24,X$3-1,0))</f>
        <v>2023.0775732072402</v>
      </c>
      <c r="Y30" s="190">
        <f ca="1">SUM(Y24:OFFSET(Y24,Y$3-1,0))</f>
        <v>186123.13673506607</v>
      </c>
      <c r="Z30" s="190">
        <f ca="1">SUM(Z24:OFFSET(Z24,Z$3-1,0))</f>
        <v>285253.93782222085</v>
      </c>
      <c r="AA30" s="190">
        <f ca="1">SUM(AA24:OFFSET(AA24,AA$3-1,0))</f>
        <v>2019840.6490901087</v>
      </c>
      <c r="AB30" s="13">
        <f>SUM(AB24:AB29)</f>
        <v>2555551.5904753855</v>
      </c>
    </row>
    <row r="31" spans="3:28" ht="16.5" thickBot="1" thickTop="1">
      <c r="C31" s="185" t="s">
        <v>112</v>
      </c>
      <c r="D31" s="186">
        <f ca="1">D30+OFFSET(J23,D$3,0)</f>
        <v>1938917.546161819</v>
      </c>
      <c r="E31" s="186">
        <f ca="1">E30+OFFSET(J23,E$3,0)</f>
        <v>173377.74802386048</v>
      </c>
      <c r="F31" s="186">
        <f ca="1">F30+OFFSET(J23,F$3,0)</f>
        <v>4248.462903735204</v>
      </c>
      <c r="G31" s="186">
        <f ca="1">G30+OFFSET(J23,G$3,0)</f>
        <v>223145.4563247586</v>
      </c>
      <c r="H31" s="186">
        <f ca="1">H30+OFFSET(J23,H$3,0)</f>
        <v>277566.24304403336</v>
      </c>
      <c r="I31" s="186">
        <f ca="1">I30+OFFSET(J23,I$3,0)</f>
        <v>1700801.3157953268</v>
      </c>
      <c r="J31" s="179"/>
      <c r="L31" s="192" t="s">
        <v>112</v>
      </c>
      <c r="M31" s="193">
        <f ca="1">M30+OFFSET(S23,M$3,0)</f>
        <v>290513.9395125597</v>
      </c>
      <c r="N31" s="193">
        <f ca="1">N30+OFFSET(S23,N$3,0)</f>
        <v>70200.79179029123</v>
      </c>
      <c r="O31" s="193">
        <f ca="1">O30+OFFSET(S23,O$3,0)</f>
        <v>2427.6930878486883</v>
      </c>
      <c r="P31" s="193">
        <f ca="1">P30+OFFSET(S23,P$3,0)</f>
        <v>51183.86260214318</v>
      </c>
      <c r="Q31" s="193">
        <f ca="1">Q30+OFFSET(S23,Q$3,0)</f>
        <v>59680.78840961358</v>
      </c>
      <c r="R31" s="193">
        <f ca="1">R30+OFFSET(S23,R$3,0)</f>
        <v>319039.33329478174</v>
      </c>
      <c r="S31" s="179"/>
      <c r="U31" s="196" t="s">
        <v>112</v>
      </c>
      <c r="V31" s="197">
        <f ca="1">V30+OFFSET(AB23,V$3,0)</f>
        <v>2229431.4856743785</v>
      </c>
      <c r="W31" s="197">
        <f ca="1">W30+OFFSET(AB23,W$3,0)</f>
        <v>243578.5398141517</v>
      </c>
      <c r="X31" s="197">
        <f ca="1">X30+OFFSET(AB23,X$3,0)</f>
        <v>6676.155991583892</v>
      </c>
      <c r="Y31" s="197">
        <f ca="1">Y30+OFFSET(AB23,Y$3,0)</f>
        <v>274329.31892690173</v>
      </c>
      <c r="Z31" s="197">
        <f ca="1">Z30+OFFSET(AB23,Z$3,0)</f>
        <v>337247.03145364695</v>
      </c>
      <c r="AA31" s="197">
        <f ca="1">AA30+OFFSET(AB23,AA$3,0)</f>
        <v>2019840.6490901087</v>
      </c>
      <c r="AB31" s="179"/>
    </row>
    <row r="32" spans="3:28" ht="16.5" thickBot="1" thickTop="1">
      <c r="C32" s="187" t="s">
        <v>115</v>
      </c>
      <c r="D32" s="188">
        <f>D31/SUM(D31:I31)</f>
        <v>0.44902548725637187</v>
      </c>
      <c r="E32" s="188">
        <f>E31/SUM(D31:I31)</f>
        <v>0.040151799100449775</v>
      </c>
      <c r="F32" s="188">
        <f>F31/SUM(D31:I31)</f>
        <v>0.0009838830584707648</v>
      </c>
      <c r="G32" s="188">
        <f>G31/SUM(D31:I31)</f>
        <v>0.051677286356821596</v>
      </c>
      <c r="H32" s="188">
        <f>H31/SUM(D31:I31)</f>
        <v>0.06428035982008996</v>
      </c>
      <c r="I32" s="188">
        <f>I31/SUM(D31:I31)</f>
        <v>0.3938811844077962</v>
      </c>
      <c r="J32" s="179"/>
      <c r="L32" s="194" t="s">
        <v>115</v>
      </c>
      <c r="M32" s="195">
        <f>M31/SUM(M31:R31)</f>
        <v>0.3663265306122449</v>
      </c>
      <c r="N32" s="195">
        <f>N31/SUM(M31:R31)</f>
        <v>0.08852040816326531</v>
      </c>
      <c r="O32" s="195">
        <f>O31/SUM(M31:R31)</f>
        <v>0.0030612244897959186</v>
      </c>
      <c r="P32" s="195">
        <f>P31/SUM(M31:R31)</f>
        <v>0.06454081632653062</v>
      </c>
      <c r="Q32" s="195">
        <f>Q31/SUM(M31:R31)</f>
        <v>0.07525510204081633</v>
      </c>
      <c r="R32" s="195">
        <f>R31/SUM(M31:R31)</f>
        <v>0.4022959183673469</v>
      </c>
      <c r="S32" s="179"/>
      <c r="U32" s="198" t="s">
        <v>115</v>
      </c>
      <c r="V32" s="199">
        <f>V31/SUM(V31:AA31)</f>
        <v>0.4361937935402153</v>
      </c>
      <c r="W32" s="199">
        <f>W31/SUM(V31:AA31)</f>
        <v>0.04765674477517416</v>
      </c>
      <c r="X32" s="199">
        <f>X31/SUM(V31:AA31)</f>
        <v>0.0013062064597846737</v>
      </c>
      <c r="Y32" s="199">
        <f>Y31/SUM(V31:AA31)</f>
        <v>0.05367321089297023</v>
      </c>
      <c r="Z32" s="199">
        <f>Z31/SUM(V31:AA31)</f>
        <v>0.06598321722609247</v>
      </c>
      <c r="AA32" s="199">
        <f>AA31/SUM(V31:AA31)</f>
        <v>0.3951868271057632</v>
      </c>
      <c r="AB32" s="179"/>
    </row>
    <row r="33" spans="3:28" ht="15.75" thickTop="1">
      <c r="C33" s="2"/>
      <c r="E33" s="203" t="s">
        <v>110</v>
      </c>
      <c r="F33" s="203"/>
      <c r="G33" s="203"/>
      <c r="H33" s="203"/>
      <c r="I33" s="203"/>
      <c r="J33" s="207"/>
      <c r="L33" s="2"/>
      <c r="N33" s="203" t="s">
        <v>110</v>
      </c>
      <c r="O33" s="203"/>
      <c r="P33" s="203"/>
      <c r="Q33" s="203"/>
      <c r="R33" s="203"/>
      <c r="S33" s="207"/>
      <c r="U33" s="2"/>
      <c r="W33" s="203" t="s">
        <v>110</v>
      </c>
      <c r="X33" s="203"/>
      <c r="Y33" s="203"/>
      <c r="Z33" s="203"/>
      <c r="AA33" s="203"/>
      <c r="AB33" s="207"/>
    </row>
    <row r="34" spans="4:28" ht="15">
      <c r="D34" s="170" t="s">
        <v>106</v>
      </c>
      <c r="E34" s="170" t="s">
        <v>107</v>
      </c>
      <c r="F34" s="171"/>
      <c r="G34" s="170" t="s">
        <v>108</v>
      </c>
      <c r="H34" s="170"/>
      <c r="I34" s="172" t="s">
        <v>109</v>
      </c>
      <c r="J34" s="173"/>
      <c r="M34" s="170" t="s">
        <v>106</v>
      </c>
      <c r="N34" s="170" t="s">
        <v>107</v>
      </c>
      <c r="O34" s="171"/>
      <c r="P34" s="170" t="s">
        <v>108</v>
      </c>
      <c r="Q34" s="170"/>
      <c r="R34" s="172" t="s">
        <v>109</v>
      </c>
      <c r="S34" s="173"/>
      <c r="V34" s="170" t="s">
        <v>106</v>
      </c>
      <c r="W34" s="170" t="s">
        <v>107</v>
      </c>
      <c r="X34" s="171"/>
      <c r="Y34" s="170" t="s">
        <v>108</v>
      </c>
      <c r="Z34" s="170"/>
      <c r="AA34" s="172" t="s">
        <v>109</v>
      </c>
      <c r="AB34" s="173"/>
    </row>
    <row r="35" spans="3:27" ht="15">
      <c r="C35" s="2" t="s">
        <v>7</v>
      </c>
      <c r="D35" s="1">
        <f>SUM(D24:E25)</f>
        <v>51993.117713135216</v>
      </c>
      <c r="E35" s="4">
        <f>D35/D38</f>
        <v>0.02408172003077753</v>
      </c>
      <c r="G35" s="174">
        <f>'Station-to-Station Summaries'!F32</f>
        <v>0</v>
      </c>
      <c r="I35" s="96">
        <f>D35*G35/10^6</f>
        <v>0</v>
      </c>
      <c r="L35" s="2" t="s">
        <v>7</v>
      </c>
      <c r="M35" s="1">
        <f>SUM(M24:N25)</f>
        <v>10317.721643765088</v>
      </c>
      <c r="N35" s="4">
        <f>M35/M38</f>
        <v>0.026020472077166387</v>
      </c>
      <c r="P35" s="174">
        <f>'Station-to-Station Summaries'!O32</f>
        <v>0</v>
      </c>
      <c r="R35" s="96">
        <f>M35*P35/10^6</f>
        <v>0</v>
      </c>
      <c r="U35" s="2" t="s">
        <v>7</v>
      </c>
      <c r="V35" s="1">
        <f>SUM(V24:W25)</f>
        <v>62310.81363730358</v>
      </c>
      <c r="W35" s="4">
        <f>V35/V38</f>
        <v>0.024382529891014613</v>
      </c>
      <c r="Y35" s="174">
        <f>'Station-to-Station Summaries'!X32</f>
        <v>0</v>
      </c>
      <c r="AA35" s="96">
        <f>V35*Y35/10^6</f>
        <v>0</v>
      </c>
    </row>
    <row r="36" spans="3:27" ht="15">
      <c r="C36" s="2" t="s">
        <v>8</v>
      </c>
      <c r="D36" s="1">
        <v>0</v>
      </c>
      <c r="E36" s="4">
        <f>D36/D38</f>
        <v>0</v>
      </c>
      <c r="G36" s="174">
        <f>'Station-to-Station Summaries'!F33</f>
        <v>257.5</v>
      </c>
      <c r="I36" s="96">
        <f>D36*G36/10^6</f>
        <v>0</v>
      </c>
      <c r="L36" s="2" t="s">
        <v>8</v>
      </c>
      <c r="M36" s="1">
        <v>0</v>
      </c>
      <c r="N36" s="4">
        <f>M36/M38</f>
        <v>0</v>
      </c>
      <c r="P36" s="174">
        <f>'Station-to-Station Summaries'!O33</f>
        <v>257.5</v>
      </c>
      <c r="R36" s="96">
        <f>M36*P36/10^6</f>
        <v>0</v>
      </c>
      <c r="U36" s="2" t="s">
        <v>8</v>
      </c>
      <c r="V36" s="1">
        <v>0</v>
      </c>
      <c r="W36" s="4">
        <f>V36/V38</f>
        <v>0</v>
      </c>
      <c r="Y36" s="174">
        <f>'Station-to-Station Summaries'!X33</f>
        <v>257.5</v>
      </c>
      <c r="AA36" s="96">
        <f>V36*Y36/10^6</f>
        <v>0</v>
      </c>
    </row>
    <row r="37" spans="3:27" ht="15">
      <c r="C37" s="2" t="s">
        <v>9</v>
      </c>
      <c r="D37" s="3">
        <f>SUM(J26:J29,F24:I25)</f>
        <v>2107035.2924953406</v>
      </c>
      <c r="E37" s="5">
        <f>D37/D38</f>
        <v>0.9759182799692224</v>
      </c>
      <c r="G37" s="174">
        <f>'Station-to-Station Summaries'!F34</f>
        <v>364.71264367816093</v>
      </c>
      <c r="I37" s="175">
        <f>D37*G37/10^6</f>
        <v>768.4624118491627</v>
      </c>
      <c r="L37" s="2" t="s">
        <v>9</v>
      </c>
      <c r="M37" s="3">
        <f>SUM(S26:S29,O24:R25)</f>
        <v>386205.50872526213</v>
      </c>
      <c r="N37" s="5">
        <f>M37/M38</f>
        <v>0.9739795279228336</v>
      </c>
      <c r="P37" s="174">
        <f>'Station-to-Station Summaries'!O34</f>
        <v>364.71264367816093</v>
      </c>
      <c r="R37" s="175">
        <f>M37*P37/10^6</f>
        <v>140.8540320902594</v>
      </c>
      <c r="U37" s="2" t="s">
        <v>9</v>
      </c>
      <c r="V37" s="3">
        <f>SUM(AB26:AB29,X24:AA25)</f>
        <v>2493240.8012206033</v>
      </c>
      <c r="W37" s="5">
        <f>V37/V38</f>
        <v>0.9756174701089854</v>
      </c>
      <c r="Y37" s="174">
        <f>'Station-to-Station Summaries'!X34</f>
        <v>364.71264367816093</v>
      </c>
      <c r="AA37" s="175">
        <f>V37*Y37/10^6</f>
        <v>909.3164439394224</v>
      </c>
    </row>
    <row r="38" spans="3:27" ht="15.75" thickBot="1">
      <c r="C38" s="17" t="s">
        <v>5</v>
      </c>
      <c r="D38" s="14">
        <f>SUM(D35:D37)</f>
        <v>2159028.410208476</v>
      </c>
      <c r="E38" s="15">
        <f>SUM(E35:E37)</f>
        <v>1</v>
      </c>
      <c r="I38" s="176">
        <f>SUM(I35:I37)</f>
        <v>768.4624118491627</v>
      </c>
      <c r="L38" s="17" t="s">
        <v>5</v>
      </c>
      <c r="M38" s="14">
        <f>SUM(M35:M37)</f>
        <v>396523.23036902724</v>
      </c>
      <c r="N38" s="15">
        <f>SUM(N35:N37)</f>
        <v>1</v>
      </c>
      <c r="R38" s="176">
        <f>SUM(R35:R37)</f>
        <v>140.8540320902594</v>
      </c>
      <c r="U38" s="17" t="s">
        <v>5</v>
      </c>
      <c r="V38" s="14">
        <f>SUM(V35:V37)</f>
        <v>2555551.614857907</v>
      </c>
      <c r="W38" s="15">
        <f>SUM(W35:W37)</f>
        <v>1</v>
      </c>
      <c r="AA38" s="176">
        <f>SUM(AA35:AA37)</f>
        <v>909.3164439394224</v>
      </c>
    </row>
    <row r="39" spans="3:21" ht="15.75" thickTop="1">
      <c r="C39" s="16"/>
      <c r="L39" s="16"/>
      <c r="U39" s="16"/>
    </row>
    <row r="40" spans="4:28" ht="19.5" thickBot="1">
      <c r="D40" s="200" t="s">
        <v>6</v>
      </c>
      <c r="E40" s="200"/>
      <c r="F40" s="200"/>
      <c r="G40" s="200"/>
      <c r="H40" s="200"/>
      <c r="I40" s="200"/>
      <c r="J40" s="200"/>
      <c r="M40" s="202" t="s">
        <v>12</v>
      </c>
      <c r="N40" s="202"/>
      <c r="O40" s="202"/>
      <c r="P40" s="202"/>
      <c r="Q40" s="202"/>
      <c r="R40" s="202"/>
      <c r="S40" s="202"/>
      <c r="V40" s="201" t="s">
        <v>13</v>
      </c>
      <c r="W40" s="201"/>
      <c r="X40" s="201"/>
      <c r="Y40" s="201"/>
      <c r="Z40" s="201"/>
      <c r="AA40" s="201"/>
      <c r="AB40" s="201"/>
    </row>
    <row r="41" spans="3:28" ht="60.75" thickTop="1">
      <c r="C41" s="18" t="s">
        <v>14</v>
      </c>
      <c r="D41" s="6" t="s">
        <v>0</v>
      </c>
      <c r="E41" s="6" t="s">
        <v>1</v>
      </c>
      <c r="F41" s="6" t="s">
        <v>2</v>
      </c>
      <c r="G41" s="6" t="s">
        <v>3</v>
      </c>
      <c r="H41" s="6" t="s">
        <v>4</v>
      </c>
      <c r="I41" s="7" t="s">
        <v>104</v>
      </c>
      <c r="J41" s="183" t="s">
        <v>114</v>
      </c>
      <c r="L41" s="19" t="s">
        <v>14</v>
      </c>
      <c r="M41" s="6" t="s">
        <v>0</v>
      </c>
      <c r="N41" s="6" t="s">
        <v>1</v>
      </c>
      <c r="O41" s="6" t="s">
        <v>2</v>
      </c>
      <c r="P41" s="6" t="s">
        <v>3</v>
      </c>
      <c r="Q41" s="6" t="s">
        <v>4</v>
      </c>
      <c r="R41" s="7" t="s">
        <v>104</v>
      </c>
      <c r="S41" s="183" t="s">
        <v>114</v>
      </c>
      <c r="U41" s="20" t="s">
        <v>14</v>
      </c>
      <c r="V41" s="6" t="s">
        <v>0</v>
      </c>
      <c r="W41" s="6" t="s">
        <v>1</v>
      </c>
      <c r="X41" s="6" t="s">
        <v>2</v>
      </c>
      <c r="Y41" s="6" t="s">
        <v>3</v>
      </c>
      <c r="Z41" s="6" t="s">
        <v>4</v>
      </c>
      <c r="AA41" s="7" t="s">
        <v>104</v>
      </c>
      <c r="AB41" s="183" t="s">
        <v>114</v>
      </c>
    </row>
    <row r="42" spans="2:28" ht="15">
      <c r="B42">
        <v>1</v>
      </c>
      <c r="C42" s="9" t="s">
        <v>0</v>
      </c>
      <c r="D42" s="189">
        <f ca="1">'Station-to-Station Summaries'!C39+OFFSET('Station-to-Station Summaries'!B38,D$3,$B42)</f>
        <v>0</v>
      </c>
      <c r="E42" s="167">
        <f ca="1">'Station-to-Station Summaries'!D39+OFFSET('Station-to-Station Summaries'!B38,E$3,$B42)</f>
        <v>75995.982</v>
      </c>
      <c r="F42" s="167">
        <f ca="1">'Station-to-Station Summaries'!E39+OFFSET('Station-to-Station Summaries'!B38,F$3,$B42)</f>
        <v>4671.4426</v>
      </c>
      <c r="G42" s="167">
        <f ca="1">'Station-to-Station Summaries'!F39+OFFSET('Station-to-Station Summaries'!B38,G$3,$B42)</f>
        <v>465002.94499999995</v>
      </c>
      <c r="H42" s="167">
        <f ca="1">'Station-to-Station Summaries'!G39+OFFSET('Station-to-Station Summaries'!B38,H$3,$B42)</f>
        <v>713422.1965000001</v>
      </c>
      <c r="I42" s="167">
        <f ca="1">'Station-to-Station Summaries'!H39+OFFSET('Station-to-Station Summaries'!B38,I$3,$B42)</f>
        <v>4969764.2898</v>
      </c>
      <c r="J42" s="191">
        <f ca="1">SUM(OFFSET(D42,0,$B42-1):I42)</f>
        <v>6228856.855900001</v>
      </c>
      <c r="L42" s="9" t="s">
        <v>0</v>
      </c>
      <c r="M42" s="189">
        <f ca="1">'Station-to-Station Summaries'!L39+OFFSET('Station-to-Station Summaries'!K38,M$3,$B42)</f>
        <v>0</v>
      </c>
      <c r="N42" s="167">
        <f ca="1">'Station-to-Station Summaries'!M39+OFFSET('Station-to-Station Summaries'!K38,N$3,$B42)</f>
        <v>14914.35</v>
      </c>
      <c r="O42" s="167">
        <f ca="1">'Station-to-Station Summaries'!N39+OFFSET('Station-to-Station Summaries'!K38,O$3,$B42)</f>
        <v>182.7097</v>
      </c>
      <c r="P42" s="167">
        <f ca="1">'Station-to-Station Summaries'!O39+OFFSET('Station-to-Station Summaries'!K38,P$3,$B42)</f>
        <v>23583.699500000002</v>
      </c>
      <c r="Q42" s="167">
        <f ca="1">'Station-to-Station Summaries'!P39+OFFSET('Station-to-Station Summaries'!K38,Q$3,$B42)</f>
        <v>146447.55450000003</v>
      </c>
      <c r="R42" s="167">
        <f ca="1">'Station-to-Station Summaries'!Q39+OFFSET('Station-to-Station Summaries'!K38,R$3,$B42)</f>
        <v>751790.9922</v>
      </c>
      <c r="S42" s="191">
        <f ca="1">SUM(OFFSET(M42,0,$B42-1):R42)</f>
        <v>936919.3059</v>
      </c>
      <c r="U42" s="9" t="s">
        <v>0</v>
      </c>
      <c r="V42" s="189">
        <f ca="1">'Station-to-Station Summaries'!U39+OFFSET('Station-to-Station Summaries'!T38,V$3,$B42)</f>
        <v>0</v>
      </c>
      <c r="W42" s="167">
        <f ca="1">'Station-to-Station Summaries'!V39+OFFSET('Station-to-Station Summaries'!T38,W$3,$B42)</f>
        <v>90910.33200000001</v>
      </c>
      <c r="X42" s="167">
        <f ca="1">'Station-to-Station Summaries'!W39+OFFSET('Station-to-Station Summaries'!T38,X$3,$B42)</f>
        <v>4854.152300000001</v>
      </c>
      <c r="Y42" s="167">
        <f ca="1">'Station-to-Station Summaries'!X39+OFFSET('Station-to-Station Summaries'!T38,Y$3,$B42)</f>
        <v>488586.64449999994</v>
      </c>
      <c r="Z42" s="167">
        <f ca="1">'Station-to-Station Summaries'!Y39+OFFSET('Station-to-Station Summaries'!T38,Z$3,$B42)</f>
        <v>859869.7510000002</v>
      </c>
      <c r="AA42" s="167">
        <f ca="1">'Station-to-Station Summaries'!Z39+OFFSET('Station-to-Station Summaries'!T38,AA$3,$B42)</f>
        <v>5721555.282</v>
      </c>
      <c r="AB42" s="191">
        <f ca="1">SUM(OFFSET(V42,0,$B42-1):AA42)</f>
        <v>7165776.1618</v>
      </c>
    </row>
    <row r="43" spans="2:28" ht="15">
      <c r="B43">
        <v>2</v>
      </c>
      <c r="C43" s="9" t="s">
        <v>1</v>
      </c>
      <c r="D43" s="180">
        <f ca="1">('Station-to-Station Summaries'!C40+OFFSET('Station-to-Station Summaries'!B38,$B43,D$3))/'Station-to-Station Summaries'!I45</f>
        <v>0.011273242052248767</v>
      </c>
      <c r="E43" s="189">
        <f ca="1">'Station-to-Station Summaries'!D40+OFFSET('Station-to-Station Summaries'!B38,E$3,$B43)</f>
        <v>0</v>
      </c>
      <c r="F43" s="167">
        <f ca="1">'Station-to-Station Summaries'!E40+OFFSET('Station-to-Station Summaries'!B38,F$3,$B43)</f>
        <v>1093.9089999999999</v>
      </c>
      <c r="G43" s="167">
        <f ca="1">'Station-to-Station Summaries'!F40+OFFSET('Station-to-Station Summaries'!B38,G$3,$B43)</f>
        <v>17675.0412</v>
      </c>
      <c r="H43" s="167">
        <f ca="1">'Station-to-Station Summaries'!G40+OFFSET('Station-to-Station Summaries'!B38,H$3,$B43)</f>
        <v>37286.676</v>
      </c>
      <c r="I43" s="167">
        <f ca="1">'Station-to-Station Summaries'!H40+OFFSET('Station-to-Station Summaries'!B38,I$3,$B43)</f>
        <v>300717.3741</v>
      </c>
      <c r="J43" s="191">
        <f ca="1">SUM(OFFSET(D43,0,$B43-1):I43)</f>
        <v>356773.0003</v>
      </c>
      <c r="L43" s="9" t="s">
        <v>1</v>
      </c>
      <c r="M43" s="180">
        <f ca="1">('Station-to-Station Summaries'!L40+OFFSET('Station-to-Station Summaries'!K38,$B43,M$3))/'Station-to-Station Summaries'!R45</f>
        <v>0.012421171634556777</v>
      </c>
      <c r="N43" s="189">
        <f ca="1">'Station-to-Station Summaries'!M40+OFFSET('Station-to-Station Summaries'!K38,N$3,$B43)</f>
        <v>0</v>
      </c>
      <c r="O43" s="167">
        <f ca="1">'Station-to-Station Summaries'!N40+OFFSET('Station-to-Station Summaries'!K38,O$3,$B43)</f>
        <v>5375.2425</v>
      </c>
      <c r="P43" s="167">
        <f ca="1">'Station-to-Station Summaries'!O40+OFFSET('Station-to-Station Summaries'!K38,P$3,$B43)</f>
        <v>987.2917</v>
      </c>
      <c r="Q43" s="167">
        <f ca="1">'Station-to-Station Summaries'!P40+OFFSET('Station-to-Station Summaries'!K38,Q$3,$B43)</f>
        <v>23609.2745</v>
      </c>
      <c r="R43" s="167">
        <f ca="1">'Station-to-Station Summaries'!Q40+OFFSET('Station-to-Station Summaries'!K38,R$3,$B43)</f>
        <v>150878.48709999997</v>
      </c>
      <c r="S43" s="191">
        <f ca="1">SUM(OFFSET(M43,0,$B43-1):R43)</f>
        <v>180850.29579999996</v>
      </c>
      <c r="U43" s="9" t="s">
        <v>1</v>
      </c>
      <c r="V43" s="180">
        <f ca="1">('Station-to-Station Summaries'!U40+OFFSET('Station-to-Station Summaries'!T38,$B43,V$3))/'Station-to-Station Summaries'!AA45</f>
        <v>0.011446793248085146</v>
      </c>
      <c r="W43" s="189">
        <f ca="1">'Station-to-Station Summaries'!V40+OFFSET('Station-to-Station Summaries'!T38,W$3,$B43)</f>
        <v>0</v>
      </c>
      <c r="X43" s="167">
        <f ca="1">'Station-to-Station Summaries'!W40+OFFSET('Station-to-Station Summaries'!T38,X$3,$B43)</f>
        <v>6469.1515</v>
      </c>
      <c r="Y43" s="167">
        <f ca="1">'Station-to-Station Summaries'!X40+OFFSET('Station-to-Station Summaries'!T38,Y$3,$B43)</f>
        <v>18662.3329</v>
      </c>
      <c r="Z43" s="167">
        <f ca="1">'Station-to-Station Summaries'!Y40+OFFSET('Station-to-Station Summaries'!T38,Z$3,$B43)</f>
        <v>60895.950500000006</v>
      </c>
      <c r="AA43" s="167">
        <f ca="1">'Station-to-Station Summaries'!Z40+OFFSET('Station-to-Station Summaries'!T38,AA$3,$B43)</f>
        <v>451595.8612</v>
      </c>
      <c r="AB43" s="191">
        <f ca="1">SUM(OFFSET(V43,0,$B43-1):AA43)</f>
        <v>537623.2961</v>
      </c>
    </row>
    <row r="44" spans="2:28" ht="15">
      <c r="B44">
        <v>3</v>
      </c>
      <c r="C44" s="9" t="s">
        <v>2</v>
      </c>
      <c r="D44" s="180">
        <f ca="1">('Station-to-Station Summaries'!C41+OFFSET('Station-to-Station Summaries'!B38,$B44,D$3))/'Station-to-Station Summaries'!I45</f>
        <v>0.0006926950511373301</v>
      </c>
      <c r="E44" s="181">
        <f ca="1">('Station-to-Station Summaries'!D41+OFFSET('Station-to-Station Summaries'!B38,$B44,E$3))/'Station-to-Station Summaries'!I45</f>
        <v>0.0001621886981309434</v>
      </c>
      <c r="F44" s="189">
        <f ca="1">'Station-to-Station Summaries'!E41+OFFSET('Station-to-Station Summaries'!B38,F$3,$B44)</f>
        <v>0</v>
      </c>
      <c r="G44" s="167">
        <f ca="1">'Station-to-Station Summaries'!F41+OFFSET('Station-to-Station Summaries'!B38,G$3,$B44)</f>
        <v>3384.7708</v>
      </c>
      <c r="H44" s="167">
        <f ca="1">'Station-to-Station Summaries'!G41+OFFSET('Station-to-Station Summaries'!B38,H$3,$B44)</f>
        <v>47.1237</v>
      </c>
      <c r="I44" s="167">
        <f ca="1">'Station-to-Station Summaries'!H41+OFFSET('Station-to-Station Summaries'!B38,I$3,$B44)</f>
        <v>700.5087000000001</v>
      </c>
      <c r="J44" s="191">
        <f ca="1">SUM(OFFSET(D44,0,$B44-1):I44)</f>
        <v>4132.4032</v>
      </c>
      <c r="L44" s="9" t="s">
        <v>2</v>
      </c>
      <c r="M44" s="180">
        <f ca="1">('Station-to-Station Summaries'!L41+OFFSET('Station-to-Station Summaries'!K38,$B44,M$3))/'Station-to-Station Summaries'!R45</f>
        <v>0.00015210822695139035</v>
      </c>
      <c r="N44" s="181">
        <f ca="1">('Station-to-Station Summaries'!M41+OFFSET('Station-to-Station Summaries'!K38,$B44,N$3))/'Station-to-Station Summaries'!R45</f>
        <v>0.00447442760480098</v>
      </c>
      <c r="O44" s="189">
        <f ca="1">'Station-to-Station Summaries'!N41+OFFSET('Station-to-Station Summaries'!K38,O$3,$B44)</f>
        <v>0</v>
      </c>
      <c r="P44" s="167">
        <f ca="1">'Station-to-Station Summaries'!O41+OFFSET('Station-to-Station Summaries'!K38,P$3,$B44)</f>
        <v>1868.3816000000002</v>
      </c>
      <c r="Q44" s="167">
        <f ca="1">'Station-to-Station Summaries'!P41+OFFSET('Station-to-Station Summaries'!K38,Q$3,$B44)</f>
        <v>4.0183</v>
      </c>
      <c r="R44" s="167">
        <f ca="1">'Station-to-Station Summaries'!Q41+OFFSET('Station-to-Station Summaries'!K38,R$3,$B44)</f>
        <v>82.7793</v>
      </c>
      <c r="S44" s="191">
        <f ca="1">SUM(OFFSET(M44,0,$B44-1):R44)</f>
        <v>1955.1792</v>
      </c>
      <c r="U44" s="9" t="s">
        <v>2</v>
      </c>
      <c r="V44" s="180">
        <f ca="1">('Station-to-Station Summaries'!U41+OFFSET('Station-to-Station Summaries'!T38,$B44,V$3))/'Station-to-Station Summaries'!AA45</f>
        <v>0.0006109657436634105</v>
      </c>
      <c r="W44" s="181">
        <f ca="1">('Station-to-Station Summaries'!V41+OFFSET('Station-to-Station Summaries'!T38,$B44,W$3))/'Station-to-Station Summaries'!AA45</f>
        <v>0.0008141400290479744</v>
      </c>
      <c r="X44" s="189">
        <f ca="1">'Station-to-Station Summaries'!W41+OFFSET('Station-to-Station Summaries'!T38,X$3,$B44)</f>
        <v>0</v>
      </c>
      <c r="Y44" s="167">
        <f ca="1">'Station-to-Station Summaries'!X41+OFFSET('Station-to-Station Summaries'!T38,Y$3,$B44)</f>
        <v>5253.1524</v>
      </c>
      <c r="Z44" s="167">
        <f ca="1">'Station-to-Station Summaries'!Y41+OFFSET('Station-to-Station Summaries'!T38,Z$3,$B44)</f>
        <v>51.141999999999996</v>
      </c>
      <c r="AA44" s="167">
        <f ca="1">'Station-to-Station Summaries'!Z41+OFFSET('Station-to-Station Summaries'!T38,AA$3,$B44)</f>
        <v>783.288</v>
      </c>
      <c r="AB44" s="191">
        <f ca="1">SUM(OFFSET(V44,0,$B44-1):AA44)</f>
        <v>6087.582399999999</v>
      </c>
    </row>
    <row r="45" spans="2:28" ht="15">
      <c r="B45">
        <v>4</v>
      </c>
      <c r="C45" s="9" t="s">
        <v>3</v>
      </c>
      <c r="D45" s="180">
        <f ca="1">('Station-to-Station Summaries'!C42+OFFSET('Station-to-Station Summaries'!B38,$B45,D$3))/'Station-to-Station Summaries'!I45</f>
        <v>0.06896854703932737</v>
      </c>
      <c r="E45" s="181">
        <f ca="1">('Station-to-Station Summaries'!D42+OFFSET('Station-to-Station Summaries'!B38,$B45,E$3))/'Station-to-Station Summaries'!I45</f>
        <v>0.0026213428699853095</v>
      </c>
      <c r="F45" s="181">
        <f ca="1">('Station-to-Station Summaries'!E42+OFFSET('Station-to-Station Summaries'!B38,$B45,F$3))/'Station-to-Station Summaries'!I45</f>
        <v>0.0005025701085864724</v>
      </c>
      <c r="G45" s="189">
        <f ca="1">'Station-to-Station Summaries'!F42+OFFSET('Station-to-Station Summaries'!B38,G$3,$B45)</f>
        <v>0</v>
      </c>
      <c r="H45" s="167">
        <f ca="1">'Station-to-Station Summaries'!G42+OFFSET('Station-to-Station Summaries'!B38,H$3,$B45)</f>
        <v>6324.7436</v>
      </c>
      <c r="I45" s="167">
        <f ca="1">'Station-to-Station Summaries'!H42+OFFSET('Station-to-Station Summaries'!B38,I$3,$B45)</f>
        <v>81293.54000000001</v>
      </c>
      <c r="J45" s="191">
        <f ca="1">SUM(OFFSET(D45,0,$B45-1):I45)</f>
        <v>87618.28360000001</v>
      </c>
      <c r="L45" s="9" t="s">
        <v>3</v>
      </c>
      <c r="M45" s="180">
        <f ca="1">('Station-to-Station Summaries'!L42+OFFSET('Station-to-Station Summaries'!K38,$B45,M$3))/'Station-to-Station Summaries'!R45</f>
        <v>0.019638455879088232</v>
      </c>
      <c r="N45" s="181">
        <f ca="1">('Station-to-Station Summaries'!M42+OFFSET('Station-to-Station Summaries'!K38,$B45,N$3))/'Station-to-Station Summaries'!R45</f>
        <v>0.0008220702140278384</v>
      </c>
      <c r="O45" s="181">
        <f ca="1">('Station-to-Station Summaries'!N42+OFFSET('Station-to-Station Summaries'!K38,$B45,O$3))/'Station-to-Station Summaries'!R45</f>
        <v>0.001557517739621947</v>
      </c>
      <c r="P45" s="189">
        <f ca="1">'Station-to-Station Summaries'!O42+OFFSET('Station-to-Station Summaries'!K38,P$3,$B45)</f>
        <v>0</v>
      </c>
      <c r="Q45" s="167">
        <f ca="1">'Station-to-Station Summaries'!P42+OFFSET('Station-to-Station Summaries'!K38,Q$3,$B45)</f>
        <v>8283.842</v>
      </c>
      <c r="R45" s="167">
        <f ca="1">'Station-to-Station Summaries'!Q42+OFFSET('Station-to-Station Summaries'!K38,R$3,$B45)</f>
        <v>68067.09860000001</v>
      </c>
      <c r="S45" s="191">
        <f ca="1">SUM(OFFSET(M45,0,$B45-1):R45)</f>
        <v>76350.94060000002</v>
      </c>
      <c r="U45" s="9" t="s">
        <v>3</v>
      </c>
      <c r="V45" s="180">
        <f ca="1">('Station-to-Station Summaries'!U42+OFFSET('Station-to-Station Summaries'!T38,$B45,V$3))/'Station-to-Station Summaries'!AA45</f>
        <v>0.061510514383383605</v>
      </c>
      <c r="W45" s="181">
        <f ca="1">('Station-to-Station Summaries'!V42+OFFSET('Station-to-Station Summaries'!T38,$B45,W$3))/'Station-to-Station Summaries'!AA45</f>
        <v>0.0023493175420472687</v>
      </c>
      <c r="X45" s="181">
        <f ca="1">('Station-to-Station Summaries'!W42+OFFSET('Station-to-Station Summaries'!T38,$B45,X$3))/'Station-to-Station Summaries'!AA45</f>
        <v>0.0006620637097034046</v>
      </c>
      <c r="Y45" s="189">
        <f ca="1">'Station-to-Station Summaries'!X42+OFFSET('Station-to-Station Summaries'!T38,Y$3,$B45)</f>
        <v>0</v>
      </c>
      <c r="Z45" s="167">
        <f ca="1">'Station-to-Station Summaries'!Y42+OFFSET('Station-to-Station Summaries'!T38,Z$3,$B45)</f>
        <v>14608.5856</v>
      </c>
      <c r="AA45" s="167">
        <f ca="1">'Station-to-Station Summaries'!Z42+OFFSET('Station-to-Station Summaries'!T38,AA$3,$B45)</f>
        <v>149360.6386</v>
      </c>
      <c r="AB45" s="191">
        <f ca="1">SUM(OFFSET(V45,0,$B45-1):AA45)</f>
        <v>163969.2242</v>
      </c>
    </row>
    <row r="46" spans="2:28" ht="15">
      <c r="B46">
        <v>5</v>
      </c>
      <c r="C46" s="9" t="s">
        <v>4</v>
      </c>
      <c r="D46" s="180">
        <f ca="1">('Station-to-Station Summaries'!C43+OFFSET('Station-to-Station Summaries'!B38,$B46,D$3))/'Station-to-Station Summaries'!I45</f>
        <v>0.10579021677520103</v>
      </c>
      <c r="E46" s="181">
        <f ca="1">('Station-to-Station Summaries'!D43+OFFSET('Station-to-Station Summaries'!B38,$B46,E$3))/'Station-to-Station Summaries'!I45</f>
        <v>0.005528486791770523</v>
      </c>
      <c r="F46" s="181">
        <f ca="1">('Station-to-Station Summaries'!E43+OFFSET('Station-to-Station Summaries'!B38,$B46,F$3))/'Station-to-Station Summaries'!I45</f>
        <v>6.999896397284863E-06</v>
      </c>
      <c r="G46" s="181">
        <f ca="1">('Station-to-Station Summaries'!F43+OFFSET('Station-to-Station Summaries'!B38,$B46,G$3))/'Station-to-Station Summaries'!I45</f>
        <v>0.0009374520043230267</v>
      </c>
      <c r="H46" s="189">
        <f ca="1">'Station-to-Station Summaries'!G43+OFFSET('Station-to-Station Summaries'!B38,H$3,$B46)</f>
        <v>0</v>
      </c>
      <c r="I46" s="168">
        <f ca="1">'Station-to-Station Summaries'!H43+OFFSET('Station-to-Station Summaries'!B38,I$3,$B46)</f>
        <v>63890.659</v>
      </c>
      <c r="J46" s="191">
        <f ca="1">SUM(OFFSET(D46,0,$B46-1):I46)</f>
        <v>63890.659</v>
      </c>
      <c r="L46" s="9" t="s">
        <v>4</v>
      </c>
      <c r="M46" s="180">
        <f ca="1">('Station-to-Station Summaries'!L43+OFFSET('Station-to-Station Summaries'!K38,$B46,M$3))/'Station-to-Station Summaries'!R45</f>
        <v>0.12192170997152588</v>
      </c>
      <c r="N46" s="181">
        <f ca="1">('Station-to-Station Summaries'!M43+OFFSET('Station-to-Station Summaries'!K38,$B46,N$3))/'Station-to-Station Summaries'!R45</f>
        <v>0.01965329081067142</v>
      </c>
      <c r="O46" s="181">
        <f ca="1">('Station-to-Station Summaries'!N43+OFFSET('Station-to-Station Summaries'!K38,$B46,O$3))/'Station-to-Station Summaries'!R45</f>
        <v>3.3511557944616797E-06</v>
      </c>
      <c r="P46" s="181">
        <f ca="1">('Station-to-Station Summaries'!O43+OFFSET('Station-to-Station Summaries'!K38,$B46,P$3))/'Station-to-Station Summaries'!R45</f>
        <v>0.006893471049718379</v>
      </c>
      <c r="Q46" s="189">
        <f ca="1">'Station-to-Station Summaries'!P43+OFFSET('Station-to-Station Summaries'!K38,Q$3,$B46)</f>
        <v>0</v>
      </c>
      <c r="R46" s="168">
        <f ca="1">'Station-to-Station Summaries'!Q43+OFFSET('Station-to-Station Summaries'!K38,R$3,$B46)</f>
        <v>4644.3425</v>
      </c>
      <c r="S46" s="191">
        <f ca="1">SUM(OFFSET(M46,0,$B46-1):R46)</f>
        <v>4644.3425</v>
      </c>
      <c r="U46" s="9" t="s">
        <v>4</v>
      </c>
      <c r="V46" s="180">
        <f ca="1">('Station-to-Station Summaries'!U43+OFFSET('Station-to-Station Summaries'!T38,$B46,V$3))/'Station-to-Station Summaries'!AA45</f>
        <v>0.10822907711820191</v>
      </c>
      <c r="W46" s="181">
        <f ca="1">('Station-to-Station Summaries'!V43+OFFSET('Station-to-Station Summaries'!T38,$B46,W$3))/'Station-to-Station Summaries'!AA45</f>
        <v>0.007663963275882051</v>
      </c>
      <c r="X46" s="181">
        <f ca="1">('Station-to-Station Summaries'!W43+OFFSET('Station-to-Station Summaries'!T38,$B46,X$3))/'Station-to-Station Summaries'!AA45</f>
        <v>6.448256902427069E-06</v>
      </c>
      <c r="Y46" s="181">
        <f ca="1">('Station-to-Station Summaries'!X43+OFFSET('Station-to-Station Summaries'!T38,$B46,Y$3))/'Station-to-Station Summaries'!AA45</f>
        <v>0.0018379203289342928</v>
      </c>
      <c r="Z46" s="189">
        <f ca="1">'Station-to-Station Summaries'!Y43+OFFSET('Station-to-Station Summaries'!T38,Z$3,$B46)</f>
        <v>0</v>
      </c>
      <c r="AA46" s="168">
        <f ca="1">'Station-to-Station Summaries'!Z43+OFFSET('Station-to-Station Summaries'!T38,AA$3,$B46)</f>
        <v>68535.0015</v>
      </c>
      <c r="AB46" s="191">
        <f ca="1">SUM(OFFSET(V46,0,$B46-1):AA46)</f>
        <v>68535.0015</v>
      </c>
    </row>
    <row r="47" spans="2:28" ht="15">
      <c r="B47">
        <v>6</v>
      </c>
      <c r="C47" s="9" t="s">
        <v>104</v>
      </c>
      <c r="D47" s="180">
        <f ca="1">('Station-to-Station Summaries'!C44+OFFSET('Station-to-Station Summaries'!B38,$B47,D$3))/'Station-to-Station Summaries'!I45</f>
        <v>0.7370723844081298</v>
      </c>
      <c r="E47" s="181">
        <f ca="1">('Station-to-Station Summaries'!D44+OFFSET('Station-to-Station Summaries'!B38,$B47,E$3))/'Station-to-Station Summaries'!I45</f>
        <v>0.044596182855068583</v>
      </c>
      <c r="F47" s="181">
        <f ca="1">('Station-to-Station Summaries'!E44+OFFSET('Station-to-Station Summaries'!B38,$B47,F$3))/'Station-to-Station Summaries'!I45</f>
        <v>0.00010390176852582292</v>
      </c>
      <c r="G47" s="181">
        <f ca="1">('Station-to-Station Summaries'!F44+OFFSET('Station-to-Station Summaries'!B38,$B47,G$3))/'Station-to-Station Summaries'!I45</f>
        <v>0.012059081672293772</v>
      </c>
      <c r="H47" s="182">
        <f ca="1">('Station-to-Station Summaries'!G44+OFFSET('Station-to-Station Summaries'!B38,$B47,H$3))/'Station-to-Station Summaries'!I45</f>
        <v>0.009423880525849818</v>
      </c>
      <c r="I47" s="189">
        <f ca="1">'Station-to-Station Summaries'!H44+OFFSET('Station-to-Station Summaries'!B38,I$3,$B47)</f>
        <v>0</v>
      </c>
      <c r="J47" s="191">
        <f ca="1">SUM(OFFSET(D47,0,$B47-1):I47)</f>
        <v>0</v>
      </c>
      <c r="L47" s="9" t="s">
        <v>104</v>
      </c>
      <c r="M47" s="180">
        <f ca="1">('Station-to-Station Summaries'!L44+OFFSET('Station-to-Station Summaries'!K38,$B47,M$3))/'Station-to-Station Summaries'!R45</f>
        <v>0.6259959133988452</v>
      </c>
      <c r="N47" s="181">
        <f ca="1">('Station-to-Station Summaries'!M44+OFFSET('Station-to-Station Summaries'!K38,$B47,N$3))/'Station-to-Station Summaries'!R45</f>
        <v>0.12562223595857222</v>
      </c>
      <c r="O47" s="181">
        <f ca="1">('Station-to-Station Summaries'!N44+OFFSET('Station-to-Station Summaries'!K38,$B47,O$3))/'Station-to-Station Summaries'!R45</f>
        <v>6.89336361418543E-05</v>
      </c>
      <c r="P47" s="181">
        <f ca="1">('Station-to-Station Summaries'!O44+OFFSET('Station-to-Station Summaries'!K38,$B47,P$3))/'Station-to-Station Summaries'!R45</f>
        <v>0.05668856600367427</v>
      </c>
      <c r="Q47" s="182">
        <f ca="1">('Station-to-Station Summaries'!P44+OFFSET('Station-to-Station Summaries'!K38,$B47,Q$3))/'Station-to-Station Summaries'!R45</f>
        <v>0.00384606548891649</v>
      </c>
      <c r="R47" s="189">
        <f ca="1">'Station-to-Station Summaries'!Q44+OFFSET('Station-to-Station Summaries'!K38,R$3,$B47)</f>
        <v>0</v>
      </c>
      <c r="S47" s="191">
        <f ca="1">SUM(OFFSET(M47,0,$B47-1):R47)</f>
        <v>0</v>
      </c>
      <c r="U47" s="9" t="s">
        <v>104</v>
      </c>
      <c r="V47" s="180">
        <f ca="1">('Station-to-Station Summaries'!U44+OFFSET('Station-to-Station Summaries'!T38,$B47,V$3))/'Station-to-Station Summaries'!AA45</f>
        <v>0.720279146678175</v>
      </c>
      <c r="W47" s="181">
        <f ca="1">('Station-to-Station Summaries'!V44+OFFSET('Station-to-Station Summaries'!T38,$B47,W$3))/'Station-to-Station Summaries'!AA45</f>
        <v>0.05684620988350504</v>
      </c>
      <c r="X47" s="181">
        <f ca="1">('Station-to-Station Summaries'!W44+OFFSET('Station-to-Station Summaries'!T38,$B47,X$3))/'Station-to-Station Summaries'!AA45</f>
        <v>9.861506689800985E-05</v>
      </c>
      <c r="Y47" s="181">
        <f ca="1">('Station-to-Station Summaries'!X44+OFFSET('Station-to-Station Summaries'!T38,$B47,Y$3))/'Station-to-Station Summaries'!AA45</f>
        <v>0.018806447098402033</v>
      </c>
      <c r="Z47" s="182">
        <f ca="1">('Station-to-Station Summaries'!Y44+OFFSET('Station-to-Station Summaries'!T38,$B47,Z$3))/'Station-to-Station Summaries'!AA45</f>
        <v>0.008580591455916112</v>
      </c>
      <c r="AA47" s="189">
        <f ca="1">'Station-to-Station Summaries'!Z44+OFFSET('Station-to-Station Summaries'!T38,AA$3,$B47)</f>
        <v>0</v>
      </c>
      <c r="AB47" s="191">
        <f ca="1">SUM(OFFSET(V47,0,$B47-1):AA47)</f>
        <v>0</v>
      </c>
    </row>
    <row r="48" spans="3:28" ht="15.75" thickBot="1">
      <c r="C48" s="184" t="s">
        <v>111</v>
      </c>
      <c r="D48" s="190">
        <f ca="1">SUM(D42:OFFSET(D42,D$3-1,0))</f>
        <v>0</v>
      </c>
      <c r="E48" s="190">
        <f ca="1">SUM(E42:OFFSET(E42,E$3-1,0))</f>
        <v>75995.982</v>
      </c>
      <c r="F48" s="190">
        <f ca="1">SUM(F42:OFFSET(F42,F$3-1,0))</f>
        <v>5765.3516</v>
      </c>
      <c r="G48" s="190">
        <f ca="1">SUM(G42:OFFSET(G42,G$3-1,0))</f>
        <v>486062.7569999999</v>
      </c>
      <c r="H48" s="190">
        <f ca="1">SUM(H42:OFFSET(H42,H$3-1,0))</f>
        <v>757080.7398000001</v>
      </c>
      <c r="I48" s="190">
        <f ca="1">SUM(I42:OFFSET(I42,I$3-1,0))</f>
        <v>5416366.3716</v>
      </c>
      <c r="J48" s="13">
        <f>SUM(J42:J47)</f>
        <v>6741271.2020000005</v>
      </c>
      <c r="L48" s="184" t="s">
        <v>111</v>
      </c>
      <c r="M48" s="190">
        <f ca="1">SUM(M42:OFFSET(M42,M$3-1,0))</f>
        <v>0</v>
      </c>
      <c r="N48" s="190">
        <f ca="1">SUM(N42:OFFSET(N42,N$3-1,0))</f>
        <v>14914.35</v>
      </c>
      <c r="O48" s="190">
        <f ca="1">SUM(O42:OFFSET(O42,O$3-1,0))</f>
        <v>5557.952200000001</v>
      </c>
      <c r="P48" s="190">
        <f ca="1">SUM(P42:OFFSET(P42,P$3-1,0))</f>
        <v>26439.372800000005</v>
      </c>
      <c r="Q48" s="190">
        <f ca="1">SUM(Q42:OFFSET(Q42,Q$3-1,0))</f>
        <v>178344.68930000003</v>
      </c>
      <c r="R48" s="190">
        <f ca="1">SUM(R42:OFFSET(R42,R$3-1,0))</f>
        <v>975463.6997000001</v>
      </c>
      <c r="S48" s="13">
        <f>SUM(S42:S47)</f>
        <v>1200720.064</v>
      </c>
      <c r="U48" s="184" t="s">
        <v>111</v>
      </c>
      <c r="V48" s="190">
        <f ca="1">SUM(V42:OFFSET(V42,V$3-1,0))</f>
        <v>0</v>
      </c>
      <c r="W48" s="190">
        <f ca="1">SUM(W42:OFFSET(W42,W$3-1,0))</f>
        <v>90910.33200000001</v>
      </c>
      <c r="X48" s="190">
        <f ca="1">SUM(X42:OFFSET(X42,X$3-1,0))</f>
        <v>11323.303800000002</v>
      </c>
      <c r="Y48" s="190">
        <f ca="1">SUM(Y42:OFFSET(Y42,Y$3-1,0))</f>
        <v>512502.12979999994</v>
      </c>
      <c r="Z48" s="190">
        <f ca="1">SUM(Z42:OFFSET(Z42,Z$3-1,0))</f>
        <v>935425.4291000002</v>
      </c>
      <c r="AA48" s="190">
        <f ca="1">SUM(AA42:OFFSET(AA42,AA$3-1,0))</f>
        <v>6391830.0713</v>
      </c>
      <c r="AB48" s="13">
        <f>SUM(AB42:AB47)</f>
        <v>7941991.266</v>
      </c>
    </row>
    <row r="49" spans="3:28" ht="16.5" thickBot="1" thickTop="1">
      <c r="C49" s="185" t="s">
        <v>112</v>
      </c>
      <c r="D49" s="186">
        <f ca="1">D48+OFFSET(J41,D$3,0)</f>
        <v>6228856.855900001</v>
      </c>
      <c r="E49" s="186">
        <f ca="1">E48+OFFSET(J41,E$3,0)</f>
        <v>432768.98230000003</v>
      </c>
      <c r="F49" s="186">
        <f ca="1">F48+OFFSET(J41,F$3,0)</f>
        <v>9897.754799999999</v>
      </c>
      <c r="G49" s="186">
        <f ca="1">G48+OFFSET(J41,G$3,0)</f>
        <v>573681.0406</v>
      </c>
      <c r="H49" s="186">
        <f ca="1">H48+OFFSET(J41,H$3,0)</f>
        <v>820971.3988000001</v>
      </c>
      <c r="I49" s="186">
        <f ca="1">I48+OFFSET(J41,I$3,0)</f>
        <v>5416366.3716</v>
      </c>
      <c r="J49" s="179"/>
      <c r="L49" s="192" t="s">
        <v>112</v>
      </c>
      <c r="M49" s="193">
        <f ca="1">M48+OFFSET(S41,M$3,0)</f>
        <v>936919.3059</v>
      </c>
      <c r="N49" s="193">
        <f ca="1">N48+OFFSET(S41,N$3,0)</f>
        <v>195764.64579999997</v>
      </c>
      <c r="O49" s="193">
        <f ca="1">O48+OFFSET(S41,O$3,0)</f>
        <v>7513.1314</v>
      </c>
      <c r="P49" s="193">
        <f ca="1">P48+OFFSET(S41,P$3,0)</f>
        <v>102790.31340000001</v>
      </c>
      <c r="Q49" s="193">
        <f ca="1">Q48+OFFSET(S41,Q$3,0)</f>
        <v>182989.03180000003</v>
      </c>
      <c r="R49" s="193">
        <f ca="1">R48+OFFSET(S41,R$3,0)</f>
        <v>975463.6997000001</v>
      </c>
      <c r="S49" s="179"/>
      <c r="U49" s="196" t="s">
        <v>112</v>
      </c>
      <c r="V49" s="197">
        <f ca="1">V48+OFFSET(AB41,V$3,0)</f>
        <v>7165776.1618</v>
      </c>
      <c r="W49" s="197">
        <f ca="1">W48+OFFSET(AB41,W$3,0)</f>
        <v>628533.6281000001</v>
      </c>
      <c r="X49" s="197">
        <f ca="1">X48+OFFSET(AB41,X$3,0)</f>
        <v>17410.8862</v>
      </c>
      <c r="Y49" s="197">
        <f ca="1">Y48+OFFSET(AB41,Y$3,0)</f>
        <v>676471.3539999999</v>
      </c>
      <c r="Z49" s="197">
        <f ca="1">Z48+OFFSET(AB41,Z$3,0)</f>
        <v>1003960.4306000002</v>
      </c>
      <c r="AA49" s="197">
        <f ca="1">AA48+OFFSET(AB41,AA$3,0)</f>
        <v>6391830.0713</v>
      </c>
      <c r="AB49" s="179"/>
    </row>
    <row r="50" spans="3:28" ht="16.5" thickBot="1" thickTop="1">
      <c r="C50" s="187" t="s">
        <v>115</v>
      </c>
      <c r="D50" s="188">
        <f>D49/SUM(D49:I49)</f>
        <v>0.4619942344147216</v>
      </c>
      <c r="E50" s="188">
        <f>E49/SUM(D49:I49)</f>
        <v>0.03209846995709104</v>
      </c>
      <c r="F50" s="188">
        <f>F49/SUM(D49:I49)</f>
        <v>0.0007341163486393733</v>
      </c>
      <c r="G50" s="188">
        <f>G49/SUM(D49:I49)</f>
        <v>0.042549915543362224</v>
      </c>
      <c r="H50" s="188">
        <f>H49/SUM(D49:I49)</f>
        <v>0.06089143829107738</v>
      </c>
      <c r="I50" s="188">
        <f>I49/SUM(D49:I49)</f>
        <v>0.4017318254451084</v>
      </c>
      <c r="J50" s="179"/>
      <c r="L50" s="194" t="s">
        <v>115</v>
      </c>
      <c r="M50" s="195">
        <f>M49/SUM(M49:R49)</f>
        <v>0.39014893395668276</v>
      </c>
      <c r="N50" s="195">
        <f>N49/SUM(M49:R49)</f>
        <v>0.08151968625719572</v>
      </c>
      <c r="O50" s="195">
        <f>O49/SUM(M49:R49)</f>
        <v>0.003128594093352303</v>
      </c>
      <c r="P50" s="195">
        <f>P49/SUM(M49:R49)</f>
        <v>0.042803612799460974</v>
      </c>
      <c r="Q50" s="195">
        <f>Q49/SUM(M49:R49)</f>
        <v>0.0761997060290649</v>
      </c>
      <c r="R50" s="195">
        <f>R49/SUM(M49:R49)</f>
        <v>0.4061994668642432</v>
      </c>
      <c r="S50" s="179"/>
      <c r="U50" s="198" t="s">
        <v>115</v>
      </c>
      <c r="V50" s="199">
        <f>V49/SUM(V49:AA49)</f>
        <v>0.45113221116705265</v>
      </c>
      <c r="W50" s="199">
        <f>W49/SUM(V49:AA49)</f>
        <v>0.03957027948335697</v>
      </c>
      <c r="X50" s="199">
        <f>X49/SUM(V49:AA49)</f>
        <v>0.0010961285159388641</v>
      </c>
      <c r="Y50" s="199">
        <f>Y49/SUM(V49:AA49)</f>
        <v>0.04258827108611932</v>
      </c>
      <c r="Z50" s="199">
        <f>Z49/SUM(V49:AA49)</f>
        <v>0.06320583824474835</v>
      </c>
      <c r="AA50" s="199">
        <f>AA49/SUM(V49:AA49)</f>
        <v>0.4024072715027838</v>
      </c>
      <c r="AB50" s="179"/>
    </row>
    <row r="51" spans="3:28" ht="15.75" thickTop="1">
      <c r="C51" s="2"/>
      <c r="E51" s="203" t="s">
        <v>110</v>
      </c>
      <c r="F51" s="203"/>
      <c r="G51" s="203"/>
      <c r="H51" s="203"/>
      <c r="I51" s="203"/>
      <c r="J51" s="207"/>
      <c r="L51" s="2"/>
      <c r="N51" s="203" t="s">
        <v>110</v>
      </c>
      <c r="O51" s="203"/>
      <c r="P51" s="203"/>
      <c r="Q51" s="203"/>
      <c r="R51" s="203"/>
      <c r="S51" s="207"/>
      <c r="U51" s="2"/>
      <c r="W51" s="203" t="s">
        <v>110</v>
      </c>
      <c r="X51" s="203"/>
      <c r="Y51" s="203"/>
      <c r="Z51" s="203"/>
      <c r="AA51" s="203"/>
      <c r="AB51" s="207"/>
    </row>
    <row r="52" spans="4:28" ht="15">
      <c r="D52" s="170" t="s">
        <v>106</v>
      </c>
      <c r="E52" s="170" t="s">
        <v>107</v>
      </c>
      <c r="F52" s="171"/>
      <c r="G52" s="170" t="s">
        <v>108</v>
      </c>
      <c r="H52" s="170"/>
      <c r="I52" s="172" t="s">
        <v>109</v>
      </c>
      <c r="J52" s="173"/>
      <c r="M52" s="170" t="s">
        <v>106</v>
      </c>
      <c r="N52" s="170" t="s">
        <v>107</v>
      </c>
      <c r="O52" s="171"/>
      <c r="P52" s="170" t="s">
        <v>108</v>
      </c>
      <c r="Q52" s="170"/>
      <c r="R52" s="172" t="s">
        <v>109</v>
      </c>
      <c r="S52" s="173"/>
      <c r="V52" s="170" t="s">
        <v>106</v>
      </c>
      <c r="W52" s="170" t="s">
        <v>107</v>
      </c>
      <c r="X52" s="171"/>
      <c r="Y52" s="170" t="s">
        <v>108</v>
      </c>
      <c r="Z52" s="170"/>
      <c r="AA52" s="172" t="s">
        <v>109</v>
      </c>
      <c r="AB52" s="173"/>
    </row>
    <row r="53" spans="3:27" ht="15">
      <c r="C53" s="2" t="s">
        <v>7</v>
      </c>
      <c r="D53" s="1">
        <f>SUM(D42:E43)</f>
        <v>75995.99327324206</v>
      </c>
      <c r="E53" s="4">
        <f>D53/D56</f>
        <v>0.011273243705669275</v>
      </c>
      <c r="G53" s="174">
        <f>'Station-to-Station Summaries'!F49</f>
        <v>0</v>
      </c>
      <c r="I53" s="96">
        <f>D53*G53/10^6</f>
        <v>0</v>
      </c>
      <c r="L53" s="2" t="s">
        <v>7</v>
      </c>
      <c r="M53" s="1">
        <f>SUM(M42:N43)</f>
        <v>14914.362421171634</v>
      </c>
      <c r="N53" s="4">
        <f>M53/M56</f>
        <v>0.012421181850831471</v>
      </c>
      <c r="P53" s="174">
        <f>'Station-to-Station Summaries'!O49</f>
        <v>0</v>
      </c>
      <c r="R53" s="96">
        <f>M53*P53/10^6</f>
        <v>0</v>
      </c>
      <c r="U53" s="2" t="s">
        <v>7</v>
      </c>
      <c r="V53" s="1">
        <f>SUM(V42:W43)</f>
        <v>90910.34344679325</v>
      </c>
      <c r="W53" s="4">
        <f>V53/V56</f>
        <v>0.011446794672887036</v>
      </c>
      <c r="Y53" s="174">
        <f>'Station-to-Station Summaries'!X49</f>
        <v>0</v>
      </c>
      <c r="AA53" s="96">
        <f>V53*Y53/10^6</f>
        <v>0</v>
      </c>
    </row>
    <row r="54" spans="3:27" ht="15">
      <c r="C54" s="2" t="s">
        <v>8</v>
      </c>
      <c r="D54" s="1">
        <v>0</v>
      </c>
      <c r="E54" s="4">
        <f>D54/D56</f>
        <v>0</v>
      </c>
      <c r="G54" s="174">
        <f>'Station-to-Station Summaries'!F50</f>
        <v>257.5</v>
      </c>
      <c r="I54" s="96">
        <f>D54*G54/10^6</f>
        <v>0</v>
      </c>
      <c r="L54" s="2" t="s">
        <v>8</v>
      </c>
      <c r="M54" s="1">
        <v>0</v>
      </c>
      <c r="N54" s="4">
        <f>M54/M56</f>
        <v>0</v>
      </c>
      <c r="P54" s="174">
        <f>'Station-to-Station Summaries'!O50</f>
        <v>257.5</v>
      </c>
      <c r="R54" s="96">
        <f>M54*P54/10^6</f>
        <v>0</v>
      </c>
      <c r="U54" s="2" t="s">
        <v>8</v>
      </c>
      <c r="V54" s="1">
        <v>0</v>
      </c>
      <c r="W54" s="4">
        <f>V54/V56</f>
        <v>0</v>
      </c>
      <c r="Y54" s="174">
        <f>'Station-to-Station Summaries'!X50</f>
        <v>257.5</v>
      </c>
      <c r="AA54" s="96">
        <f>V54*Y54/10^6</f>
        <v>0</v>
      </c>
    </row>
    <row r="55" spans="3:27" ht="15">
      <c r="C55" s="2" t="s">
        <v>9</v>
      </c>
      <c r="D55" s="3">
        <f>SUM(J44:J47,F42:I43)</f>
        <v>6665275.22</v>
      </c>
      <c r="E55" s="5">
        <f>D55/D56</f>
        <v>0.9887267562943307</v>
      </c>
      <c r="G55" s="174">
        <f>'Station-to-Station Summaries'!F51</f>
        <v>364.71264367816093</v>
      </c>
      <c r="I55" s="175">
        <f>D55*G55/10^6</f>
        <v>2430.9101463287357</v>
      </c>
      <c r="L55" s="2" t="s">
        <v>9</v>
      </c>
      <c r="M55" s="3">
        <f>SUM(S44:S47,O42:R43)</f>
        <v>1185805.714</v>
      </c>
      <c r="N55" s="5">
        <f>M55/M56</f>
        <v>0.9875788181491685</v>
      </c>
      <c r="P55" s="174">
        <f>'Station-to-Station Summaries'!O51</f>
        <v>364.71264367816093</v>
      </c>
      <c r="R55" s="175">
        <f>M55*P55/10^6</f>
        <v>432.4783368416092</v>
      </c>
      <c r="U55" s="2" t="s">
        <v>9</v>
      </c>
      <c r="V55" s="3">
        <f>SUM(AB44:AB47,X42:AA43)</f>
        <v>7851080.933999999</v>
      </c>
      <c r="W55" s="5">
        <f>V55/V56</f>
        <v>0.988553205327113</v>
      </c>
      <c r="Y55" s="174">
        <f>'Station-to-Station Summaries'!X51</f>
        <v>364.71264367816093</v>
      </c>
      <c r="AA55" s="175">
        <f>V55*Y55/10^6</f>
        <v>2863.388483170345</v>
      </c>
    </row>
    <row r="56" spans="3:27" ht="15.75" thickBot="1">
      <c r="C56" s="17" t="s">
        <v>5</v>
      </c>
      <c r="D56" s="14">
        <f>SUM(D53:D55)</f>
        <v>6741271.213273242</v>
      </c>
      <c r="E56" s="15">
        <f>SUM(E53:E55)</f>
        <v>1</v>
      </c>
      <c r="I56" s="176">
        <f>SUM(I53:I55)</f>
        <v>2430.9101463287357</v>
      </c>
      <c r="L56" s="17" t="s">
        <v>5</v>
      </c>
      <c r="M56" s="14">
        <f>SUM(M53:M55)</f>
        <v>1200720.0764211717</v>
      </c>
      <c r="N56" s="15">
        <f>SUM(N53:N55)</f>
        <v>1</v>
      </c>
      <c r="R56" s="176">
        <f>SUM(R53:R55)</f>
        <v>432.4783368416092</v>
      </c>
      <c r="U56" s="17" t="s">
        <v>5</v>
      </c>
      <c r="V56" s="14">
        <f>SUM(V53:V55)</f>
        <v>7941991.277446792</v>
      </c>
      <c r="W56" s="15">
        <f>SUM(W53:W55)</f>
        <v>1</v>
      </c>
      <c r="AA56" s="176">
        <f>SUM(AA53:AA55)</f>
        <v>2863.388483170345</v>
      </c>
    </row>
    <row r="57" ht="16.5" thickBot="1" thickTop="1"/>
    <row r="58" spans="3:28" ht="15.75" thickTop="1">
      <c r="C58" s="101" t="s">
        <v>61</v>
      </c>
      <c r="D58" s="102"/>
      <c r="E58" s="102"/>
      <c r="F58" s="102"/>
      <c r="G58" s="102"/>
      <c r="H58" s="102"/>
      <c r="I58" s="102"/>
      <c r="J58" s="103"/>
      <c r="L58" s="101" t="s">
        <v>61</v>
      </c>
      <c r="M58" s="102"/>
      <c r="N58" s="102"/>
      <c r="O58" s="102"/>
      <c r="P58" s="102"/>
      <c r="Q58" s="102"/>
      <c r="R58" s="102"/>
      <c r="S58" s="103"/>
      <c r="U58" s="101" t="s">
        <v>61</v>
      </c>
      <c r="V58" s="102"/>
      <c r="W58" s="102"/>
      <c r="X58" s="102"/>
      <c r="Y58" s="102"/>
      <c r="Z58" s="102"/>
      <c r="AA58" s="102"/>
      <c r="AB58" s="103"/>
    </row>
    <row r="59" spans="3:28" ht="52.5" customHeight="1" thickBot="1">
      <c r="C59" s="204" t="s">
        <v>62</v>
      </c>
      <c r="D59" s="205"/>
      <c r="E59" s="205"/>
      <c r="F59" s="205"/>
      <c r="G59" s="205"/>
      <c r="H59" s="205"/>
      <c r="I59" s="205"/>
      <c r="J59" s="206"/>
      <c r="K59" s="177"/>
      <c r="L59" s="204" t="s">
        <v>62</v>
      </c>
      <c r="M59" s="205"/>
      <c r="N59" s="205"/>
      <c r="O59" s="205"/>
      <c r="P59" s="205"/>
      <c r="Q59" s="205"/>
      <c r="R59" s="205"/>
      <c r="S59" s="206"/>
      <c r="U59" s="204" t="s">
        <v>62</v>
      </c>
      <c r="V59" s="205"/>
      <c r="W59" s="205"/>
      <c r="X59" s="205"/>
      <c r="Y59" s="205"/>
      <c r="Z59" s="205"/>
      <c r="AA59" s="205"/>
      <c r="AB59" s="206"/>
    </row>
    <row r="60" ht="15.75" thickTop="1"/>
  </sheetData>
  <sheetProtection/>
  <mergeCells count="21">
    <mergeCell ref="D4:J4"/>
    <mergeCell ref="M4:S4"/>
    <mergeCell ref="V4:AB4"/>
    <mergeCell ref="E15:J15"/>
    <mergeCell ref="N15:S15"/>
    <mergeCell ref="W15:AB15"/>
    <mergeCell ref="D22:J22"/>
    <mergeCell ref="M22:S22"/>
    <mergeCell ref="V22:AB22"/>
    <mergeCell ref="E33:J33"/>
    <mergeCell ref="N33:S33"/>
    <mergeCell ref="W33:AB33"/>
    <mergeCell ref="C59:J59"/>
    <mergeCell ref="L59:S59"/>
    <mergeCell ref="U59:AB59"/>
    <mergeCell ref="D40:J40"/>
    <mergeCell ref="M40:S40"/>
    <mergeCell ref="V40:AB40"/>
    <mergeCell ref="E51:J51"/>
    <mergeCell ref="N51:S51"/>
    <mergeCell ref="W51:AB51"/>
  </mergeCells>
  <printOptions/>
  <pageMargins left="0.7" right="0.7" top="0.5" bottom="0.25" header="0.3" footer="0.3"/>
  <pageSetup fitToWidth="3" horizontalDpi="600" verticalDpi="600" orientation="portrait" scale="70" r:id="rId1"/>
  <colBreaks count="1" manualBreakCount="1">
    <brk id="20"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6">
      <selection activeCell="B39" sqref="B39:N39"/>
    </sheetView>
  </sheetViews>
  <sheetFormatPr defaultColWidth="9.140625" defaultRowHeight="15"/>
  <cols>
    <col min="1" max="1" width="2.7109375" style="0" customWidth="1"/>
    <col min="2" max="2" width="28.57421875" style="0" customWidth="1"/>
    <col min="3" max="3" width="7.7109375" style="0" hidden="1" customWidth="1"/>
    <col min="4" max="4" width="6.7109375" style="0" customWidth="1"/>
    <col min="5" max="5" width="7.8515625" style="0" customWidth="1"/>
    <col min="6" max="6" width="6.7109375" style="0" customWidth="1"/>
    <col min="7" max="8" width="8.7109375" style="0" customWidth="1"/>
    <col min="9" max="11" width="6.28125" style="0" customWidth="1"/>
    <col min="12" max="13" width="9.28125" style="0" customWidth="1"/>
    <col min="14" max="14" width="8.7109375" style="0" customWidth="1"/>
  </cols>
  <sheetData>
    <row r="1" spans="1:14" ht="19.5" customHeight="1">
      <c r="A1" s="211" t="s">
        <v>105</v>
      </c>
      <c r="B1" s="212"/>
      <c r="C1" s="212"/>
      <c r="D1" s="212"/>
      <c r="E1" s="212"/>
      <c r="F1" s="212"/>
      <c r="G1" s="212"/>
      <c r="H1" s="212"/>
      <c r="I1" s="212"/>
      <c r="J1" s="212"/>
      <c r="K1" s="212"/>
      <c r="L1" s="212"/>
      <c r="M1" s="212"/>
      <c r="N1" s="212"/>
    </row>
    <row r="2" ht="15.75">
      <c r="B2" s="21" t="s">
        <v>15</v>
      </c>
    </row>
    <row r="3" spans="1:14" ht="15.75" thickBot="1">
      <c r="A3" s="22"/>
      <c r="B3" s="22" t="s">
        <v>16</v>
      </c>
      <c r="C3" s="22"/>
      <c r="D3" s="22"/>
      <c r="E3" s="22"/>
      <c r="F3" s="22"/>
      <c r="G3" s="22"/>
      <c r="H3" s="22"/>
      <c r="I3" s="22"/>
      <c r="J3" s="22"/>
      <c r="K3" s="22"/>
      <c r="L3" s="22"/>
      <c r="M3" s="22"/>
      <c r="N3" s="22"/>
    </row>
    <row r="4" spans="1:14" ht="15">
      <c r="A4" s="165"/>
      <c r="B4" s="165"/>
      <c r="C4" s="23" t="s">
        <v>17</v>
      </c>
      <c r="D4" s="165"/>
      <c r="E4" s="165"/>
      <c r="F4" s="165"/>
      <c r="G4" s="165"/>
      <c r="H4" s="165"/>
      <c r="I4" s="213" t="s">
        <v>18</v>
      </c>
      <c r="J4" s="213"/>
      <c r="K4" s="213"/>
      <c r="L4" s="215" t="s">
        <v>19</v>
      </c>
      <c r="M4" s="216"/>
      <c r="N4" s="219" t="s">
        <v>20</v>
      </c>
    </row>
    <row r="5" spans="1:14" ht="15">
      <c r="A5" s="24"/>
      <c r="B5" s="165"/>
      <c r="C5" s="166"/>
      <c r="D5" s="222" t="s">
        <v>17</v>
      </c>
      <c r="E5" s="217"/>
      <c r="F5" s="217"/>
      <c r="G5" s="217"/>
      <c r="H5" s="218"/>
      <c r="I5" s="214"/>
      <c r="J5" s="214"/>
      <c r="K5" s="214"/>
      <c r="L5" s="217"/>
      <c r="M5" s="218"/>
      <c r="N5" s="220"/>
    </row>
    <row r="6" spans="1:14" ht="23.25" thickBot="1">
      <c r="A6" s="25"/>
      <c r="B6" s="26" t="s">
        <v>21</v>
      </c>
      <c r="C6" s="27" t="s">
        <v>22</v>
      </c>
      <c r="D6" s="28" t="s">
        <v>23</v>
      </c>
      <c r="E6" s="29" t="s">
        <v>24</v>
      </c>
      <c r="F6" s="30" t="s">
        <v>25</v>
      </c>
      <c r="G6" s="31" t="s">
        <v>26</v>
      </c>
      <c r="H6" s="32" t="s">
        <v>5</v>
      </c>
      <c r="I6" s="30" t="s">
        <v>27</v>
      </c>
      <c r="J6" s="33" t="s">
        <v>28</v>
      </c>
      <c r="K6" s="31" t="s">
        <v>26</v>
      </c>
      <c r="L6" s="30" t="s">
        <v>27</v>
      </c>
      <c r="M6" s="33" t="s">
        <v>28</v>
      </c>
      <c r="N6" s="221"/>
    </row>
    <row r="7" spans="1:14" ht="15.75" thickTop="1">
      <c r="A7" s="34">
        <v>1</v>
      </c>
      <c r="B7" s="35" t="s">
        <v>29</v>
      </c>
      <c r="C7" s="36">
        <v>3.215</v>
      </c>
      <c r="D7" s="37">
        <v>2.475</v>
      </c>
      <c r="E7" s="38">
        <v>0</v>
      </c>
      <c r="F7" s="39">
        <v>0.878</v>
      </c>
      <c r="G7" s="40">
        <v>4.296</v>
      </c>
      <c r="H7" s="41">
        <v>7.649</v>
      </c>
      <c r="I7" s="42">
        <v>0.114804</v>
      </c>
      <c r="J7" s="43">
        <v>0.323521</v>
      </c>
      <c r="K7" s="44">
        <v>0.561675</v>
      </c>
      <c r="L7" s="45">
        <v>78.54</v>
      </c>
      <c r="M7" s="46">
        <v>161.27</v>
      </c>
      <c r="N7" s="47">
        <v>68.967</v>
      </c>
    </row>
    <row r="8" spans="1:14" ht="15">
      <c r="A8" s="48">
        <v>2</v>
      </c>
      <c r="B8" s="49" t="s">
        <v>30</v>
      </c>
      <c r="C8" s="50">
        <v>21.036</v>
      </c>
      <c r="D8" s="51">
        <v>0.025</v>
      </c>
      <c r="E8" s="52">
        <v>8.758</v>
      </c>
      <c r="F8" s="53">
        <v>0.034</v>
      </c>
      <c r="G8" s="54">
        <v>130.603</v>
      </c>
      <c r="H8" s="55">
        <v>139.42</v>
      </c>
      <c r="I8" s="56">
        <v>0.000243</v>
      </c>
      <c r="J8" s="57">
        <v>0.000182</v>
      </c>
      <c r="K8" s="58">
        <v>0.936758</v>
      </c>
      <c r="L8" s="59">
        <v>29.18</v>
      </c>
      <c r="M8" s="60" t="s">
        <v>31</v>
      </c>
      <c r="N8" s="61">
        <v>0.989</v>
      </c>
    </row>
    <row r="9" spans="1:14" ht="15">
      <c r="A9" s="48">
        <v>3</v>
      </c>
      <c r="B9" s="49" t="s">
        <v>32</v>
      </c>
      <c r="C9" s="50">
        <v>9.282</v>
      </c>
      <c r="D9" s="51">
        <v>10.654</v>
      </c>
      <c r="E9" s="52">
        <v>0</v>
      </c>
      <c r="F9" s="53">
        <v>2.401</v>
      </c>
      <c r="G9" s="54">
        <v>9.321</v>
      </c>
      <c r="H9" s="55">
        <v>22.375</v>
      </c>
      <c r="I9" s="56">
        <v>0.107294</v>
      </c>
      <c r="J9" s="57">
        <v>0.476136</v>
      </c>
      <c r="K9" s="58">
        <v>0.416571</v>
      </c>
      <c r="L9" s="59">
        <v>78.44</v>
      </c>
      <c r="M9" s="60">
        <v>164.13</v>
      </c>
      <c r="N9" s="61">
        <v>188.318</v>
      </c>
    </row>
    <row r="10" spans="1:14" ht="15">
      <c r="A10" s="48">
        <v>4</v>
      </c>
      <c r="B10" s="49" t="s">
        <v>33</v>
      </c>
      <c r="C10" s="50">
        <v>3.317</v>
      </c>
      <c r="D10" s="51">
        <v>0.001</v>
      </c>
      <c r="E10" s="52">
        <v>4.096</v>
      </c>
      <c r="F10" s="53">
        <v>0</v>
      </c>
      <c r="G10" s="54">
        <v>70.168</v>
      </c>
      <c r="H10" s="55">
        <v>74.265</v>
      </c>
      <c r="I10" s="56">
        <v>0</v>
      </c>
      <c r="J10" s="57">
        <v>1E-05</v>
      </c>
      <c r="K10" s="58">
        <v>0.944837</v>
      </c>
      <c r="L10" s="59" t="s">
        <v>31</v>
      </c>
      <c r="M10" s="60">
        <v>272.56</v>
      </c>
      <c r="N10" s="61">
        <v>0</v>
      </c>
    </row>
    <row r="11" spans="1:14" ht="15">
      <c r="A11" s="48">
        <v>5</v>
      </c>
      <c r="B11" s="49" t="s">
        <v>34</v>
      </c>
      <c r="C11" s="50">
        <v>0.09</v>
      </c>
      <c r="D11" s="51">
        <v>1.764</v>
      </c>
      <c r="E11" s="52">
        <v>0</v>
      </c>
      <c r="F11" s="53">
        <v>0.006</v>
      </c>
      <c r="G11" s="54">
        <v>0.043</v>
      </c>
      <c r="H11" s="55">
        <v>1.813</v>
      </c>
      <c r="I11" s="56">
        <v>0.003278</v>
      </c>
      <c r="J11" s="57">
        <v>0.972867</v>
      </c>
      <c r="K11" s="58">
        <v>0.023855</v>
      </c>
      <c r="L11" s="59">
        <v>78.6</v>
      </c>
      <c r="M11" s="60">
        <v>106.48</v>
      </c>
      <c r="N11" s="61">
        <v>0.467</v>
      </c>
    </row>
    <row r="12" spans="1:14" ht="15">
      <c r="A12" s="48">
        <v>6</v>
      </c>
      <c r="B12" s="49" t="s">
        <v>35</v>
      </c>
      <c r="C12" s="50">
        <v>3.626</v>
      </c>
      <c r="D12" s="51">
        <v>7.552</v>
      </c>
      <c r="E12" s="52">
        <v>0</v>
      </c>
      <c r="F12" s="53">
        <v>0.121</v>
      </c>
      <c r="G12" s="54">
        <v>1.162</v>
      </c>
      <c r="H12" s="55">
        <v>8.835</v>
      </c>
      <c r="I12" s="56">
        <v>0.013668</v>
      </c>
      <c r="J12" s="57">
        <v>0.854752</v>
      </c>
      <c r="K12" s="58">
        <v>0.13158</v>
      </c>
      <c r="L12" s="59">
        <v>78.57</v>
      </c>
      <c r="M12" s="60">
        <v>99.46</v>
      </c>
      <c r="N12" s="61">
        <v>9.487</v>
      </c>
    </row>
    <row r="13" spans="1:14" ht="15">
      <c r="A13" s="48">
        <v>7</v>
      </c>
      <c r="B13" s="49" t="s">
        <v>36</v>
      </c>
      <c r="C13" s="50">
        <v>7.17</v>
      </c>
      <c r="D13" s="51">
        <v>0.902</v>
      </c>
      <c r="E13" s="52">
        <v>0.901</v>
      </c>
      <c r="F13" s="53">
        <v>0.814</v>
      </c>
      <c r="G13" s="54">
        <v>70.899</v>
      </c>
      <c r="H13" s="55">
        <v>73.516</v>
      </c>
      <c r="I13" s="56">
        <v>0.011077</v>
      </c>
      <c r="J13" s="57">
        <v>0.012263</v>
      </c>
      <c r="K13" s="58">
        <v>0.964401</v>
      </c>
      <c r="L13" s="59">
        <v>63.19</v>
      </c>
      <c r="M13" s="60">
        <v>361.52</v>
      </c>
      <c r="N13" s="61">
        <v>51.457</v>
      </c>
    </row>
    <row r="14" spans="1:14" ht="15">
      <c r="A14" s="48">
        <v>8</v>
      </c>
      <c r="B14" s="49" t="s">
        <v>37</v>
      </c>
      <c r="C14" s="50">
        <v>5.593</v>
      </c>
      <c r="D14" s="51">
        <v>1.023</v>
      </c>
      <c r="E14" s="52">
        <v>0</v>
      </c>
      <c r="F14" s="53">
        <v>5.589</v>
      </c>
      <c r="G14" s="54">
        <v>63.281</v>
      </c>
      <c r="H14" s="55">
        <v>69.893</v>
      </c>
      <c r="I14" s="56">
        <v>0.079969</v>
      </c>
      <c r="J14" s="57">
        <v>0.014635</v>
      </c>
      <c r="K14" s="58">
        <v>0.905396</v>
      </c>
      <c r="L14" s="59">
        <v>72.45</v>
      </c>
      <c r="M14" s="60">
        <v>780.9</v>
      </c>
      <c r="N14" s="61">
        <v>404.933</v>
      </c>
    </row>
    <row r="15" spans="1:14" ht="15">
      <c r="A15" s="48">
        <v>9</v>
      </c>
      <c r="B15" s="49" t="s">
        <v>38</v>
      </c>
      <c r="C15" s="50">
        <v>2.314</v>
      </c>
      <c r="D15" s="51">
        <v>0.289</v>
      </c>
      <c r="E15" s="52">
        <v>0.006</v>
      </c>
      <c r="F15" s="53">
        <v>0.373</v>
      </c>
      <c r="G15" s="54">
        <v>21.864</v>
      </c>
      <c r="H15" s="55">
        <v>22.533</v>
      </c>
      <c r="I15" s="56">
        <v>0.016574</v>
      </c>
      <c r="J15" s="57">
        <v>0.01284</v>
      </c>
      <c r="K15" s="58">
        <v>0.970305</v>
      </c>
      <c r="L15" s="59">
        <v>63.58</v>
      </c>
      <c r="M15" s="60">
        <v>102.15</v>
      </c>
      <c r="N15" s="61">
        <v>23.745</v>
      </c>
    </row>
    <row r="16" spans="1:14" ht="15">
      <c r="A16" s="48">
        <v>10</v>
      </c>
      <c r="B16" s="49" t="s">
        <v>39</v>
      </c>
      <c r="C16" s="50">
        <v>0.1</v>
      </c>
      <c r="D16" s="51">
        <v>0.083</v>
      </c>
      <c r="E16" s="52">
        <v>0</v>
      </c>
      <c r="F16" s="53">
        <v>0.031</v>
      </c>
      <c r="G16" s="54">
        <v>0.199</v>
      </c>
      <c r="H16" s="55">
        <v>0.313</v>
      </c>
      <c r="I16" s="56">
        <v>0.099792</v>
      </c>
      <c r="J16" s="57">
        <v>0.264022</v>
      </c>
      <c r="K16" s="58">
        <v>0.636186</v>
      </c>
      <c r="L16" s="59">
        <v>70.93</v>
      </c>
      <c r="M16" s="60">
        <v>414.4</v>
      </c>
      <c r="N16" s="61">
        <v>2.216</v>
      </c>
    </row>
    <row r="17" spans="1:14" ht="15">
      <c r="A17" s="48">
        <v>11</v>
      </c>
      <c r="B17" s="49" t="s">
        <v>40</v>
      </c>
      <c r="C17" s="50">
        <v>4.472</v>
      </c>
      <c r="D17" s="51">
        <v>0</v>
      </c>
      <c r="E17" s="52">
        <v>168.969</v>
      </c>
      <c r="F17" s="53">
        <v>0</v>
      </c>
      <c r="G17" s="54">
        <v>7596.856</v>
      </c>
      <c r="H17" s="55">
        <v>7765.826</v>
      </c>
      <c r="I17" s="62">
        <v>0</v>
      </c>
      <c r="J17" s="63">
        <v>0</v>
      </c>
      <c r="K17" s="58">
        <v>0.978242</v>
      </c>
      <c r="L17" s="59" t="s">
        <v>31</v>
      </c>
      <c r="M17" s="60" t="s">
        <v>31</v>
      </c>
      <c r="N17" s="61">
        <v>0</v>
      </c>
    </row>
    <row r="18" spans="1:14" ht="15">
      <c r="A18" s="48">
        <v>12</v>
      </c>
      <c r="B18" s="49" t="s">
        <v>41</v>
      </c>
      <c r="C18" s="50">
        <v>6.707</v>
      </c>
      <c r="D18" s="51">
        <v>0</v>
      </c>
      <c r="E18" s="52">
        <v>3.11</v>
      </c>
      <c r="F18" s="53">
        <v>0.412</v>
      </c>
      <c r="G18" s="54">
        <v>8422.121</v>
      </c>
      <c r="H18" s="55">
        <v>8425.643</v>
      </c>
      <c r="I18" s="62">
        <v>4.9E-05</v>
      </c>
      <c r="J18" s="63">
        <v>0</v>
      </c>
      <c r="K18" s="58">
        <v>0.999582</v>
      </c>
      <c r="L18" s="59">
        <v>29.18</v>
      </c>
      <c r="M18" s="60" t="s">
        <v>31</v>
      </c>
      <c r="N18" s="61">
        <v>12.024</v>
      </c>
    </row>
    <row r="19" spans="1:14" ht="15" hidden="1">
      <c r="A19" s="48">
        <v>13</v>
      </c>
      <c r="B19" s="49" t="s">
        <v>42</v>
      </c>
      <c r="C19" s="50" t="s">
        <v>43</v>
      </c>
      <c r="D19" s="51">
        <v>0</v>
      </c>
      <c r="E19" s="52">
        <v>0</v>
      </c>
      <c r="F19" s="53">
        <v>0</v>
      </c>
      <c r="G19" s="54">
        <v>0</v>
      </c>
      <c r="H19" s="55">
        <v>0</v>
      </c>
      <c r="I19" s="62">
        <v>0</v>
      </c>
      <c r="J19" s="63">
        <v>0</v>
      </c>
      <c r="K19" s="58">
        <v>0</v>
      </c>
      <c r="L19" s="59" t="s">
        <v>31</v>
      </c>
      <c r="M19" s="60" t="s">
        <v>31</v>
      </c>
      <c r="N19" s="61">
        <v>0</v>
      </c>
    </row>
    <row r="20" spans="1:14" ht="15">
      <c r="A20" s="48">
        <v>14</v>
      </c>
      <c r="B20" s="49" t="s">
        <v>44</v>
      </c>
      <c r="C20" s="50">
        <v>4.06</v>
      </c>
      <c r="D20" s="51">
        <v>0</v>
      </c>
      <c r="E20" s="52">
        <v>1.05</v>
      </c>
      <c r="F20" s="53">
        <v>0</v>
      </c>
      <c r="G20" s="54">
        <v>10455.323</v>
      </c>
      <c r="H20" s="55">
        <v>10456.373</v>
      </c>
      <c r="I20" s="62">
        <v>0</v>
      </c>
      <c r="J20" s="63">
        <v>0</v>
      </c>
      <c r="K20" s="58">
        <v>0.9999</v>
      </c>
      <c r="L20" s="59" t="s">
        <v>31</v>
      </c>
      <c r="M20" s="60" t="s">
        <v>31</v>
      </c>
      <c r="N20" s="61">
        <v>0</v>
      </c>
    </row>
    <row r="21" spans="1:14" ht="15">
      <c r="A21" s="48">
        <v>15</v>
      </c>
      <c r="B21" s="49" t="s">
        <v>45</v>
      </c>
      <c r="C21" s="50">
        <v>8.844</v>
      </c>
      <c r="D21" s="51">
        <v>0</v>
      </c>
      <c r="E21" s="52">
        <v>2.586</v>
      </c>
      <c r="F21" s="53">
        <v>0</v>
      </c>
      <c r="G21" s="54">
        <v>2854.935</v>
      </c>
      <c r="H21" s="55">
        <v>2857.521</v>
      </c>
      <c r="I21" s="62">
        <v>0</v>
      </c>
      <c r="J21" s="63">
        <v>0</v>
      </c>
      <c r="K21" s="58">
        <v>0.999095</v>
      </c>
      <c r="L21" s="59" t="s">
        <v>31</v>
      </c>
      <c r="M21" s="60" t="s">
        <v>31</v>
      </c>
      <c r="N21" s="61">
        <v>0</v>
      </c>
    </row>
    <row r="22" spans="1:14" ht="15" hidden="1">
      <c r="A22" s="48">
        <v>16</v>
      </c>
      <c r="B22" s="49" t="s">
        <v>46</v>
      </c>
      <c r="C22" s="50" t="s">
        <v>43</v>
      </c>
      <c r="D22" s="51">
        <v>0</v>
      </c>
      <c r="E22" s="52">
        <v>0</v>
      </c>
      <c r="F22" s="53">
        <v>0</v>
      </c>
      <c r="G22" s="54">
        <v>0</v>
      </c>
      <c r="H22" s="55">
        <v>0</v>
      </c>
      <c r="I22" s="62">
        <v>0</v>
      </c>
      <c r="J22" s="63">
        <v>0</v>
      </c>
      <c r="K22" s="58">
        <v>0</v>
      </c>
      <c r="L22" s="59" t="s">
        <v>31</v>
      </c>
      <c r="M22" s="60" t="s">
        <v>31</v>
      </c>
      <c r="N22" s="61">
        <v>0</v>
      </c>
    </row>
    <row r="23" spans="1:14" ht="15" hidden="1">
      <c r="A23" s="48">
        <v>17</v>
      </c>
      <c r="B23" s="49" t="s">
        <v>47</v>
      </c>
      <c r="C23" s="50" t="s">
        <v>43</v>
      </c>
      <c r="D23" s="51">
        <v>0</v>
      </c>
      <c r="E23" s="52">
        <v>0</v>
      </c>
      <c r="F23" s="53">
        <v>0</v>
      </c>
      <c r="G23" s="54">
        <v>0</v>
      </c>
      <c r="H23" s="55">
        <v>0</v>
      </c>
      <c r="I23" s="62">
        <v>0</v>
      </c>
      <c r="J23" s="63">
        <v>0</v>
      </c>
      <c r="K23" s="58">
        <v>0</v>
      </c>
      <c r="L23" s="59" t="s">
        <v>31</v>
      </c>
      <c r="M23" s="60" t="s">
        <v>31</v>
      </c>
      <c r="N23" s="61">
        <v>0</v>
      </c>
    </row>
    <row r="24" spans="1:14" ht="15">
      <c r="A24" s="48">
        <v>18</v>
      </c>
      <c r="B24" s="49" t="s">
        <v>48</v>
      </c>
      <c r="C24" s="50">
        <v>0.439</v>
      </c>
      <c r="D24" s="51">
        <v>0</v>
      </c>
      <c r="E24" s="52">
        <v>0</v>
      </c>
      <c r="F24" s="53">
        <v>0</v>
      </c>
      <c r="G24" s="54">
        <v>8277.468</v>
      </c>
      <c r="H24" s="55">
        <v>8277.468</v>
      </c>
      <c r="I24" s="62">
        <v>0</v>
      </c>
      <c r="J24" s="63">
        <v>0</v>
      </c>
      <c r="K24" s="58">
        <v>1</v>
      </c>
      <c r="L24" s="59" t="s">
        <v>31</v>
      </c>
      <c r="M24" s="60" t="s">
        <v>31</v>
      </c>
      <c r="N24" s="61">
        <v>0</v>
      </c>
    </row>
    <row r="25" spans="1:14" ht="15">
      <c r="A25" s="48">
        <v>19</v>
      </c>
      <c r="B25" s="49" t="s">
        <v>49</v>
      </c>
      <c r="C25" s="50">
        <v>2.042</v>
      </c>
      <c r="D25" s="51">
        <v>0.035</v>
      </c>
      <c r="E25" s="52">
        <v>0.011</v>
      </c>
      <c r="F25" s="53">
        <v>1.064</v>
      </c>
      <c r="G25" s="54">
        <v>6266.469</v>
      </c>
      <c r="H25" s="55">
        <v>6267.579</v>
      </c>
      <c r="I25" s="62">
        <v>0.00017</v>
      </c>
      <c r="J25" s="63">
        <v>6E-06</v>
      </c>
      <c r="K25" s="58">
        <v>0.999823</v>
      </c>
      <c r="L25" s="59">
        <v>55.4</v>
      </c>
      <c r="M25" s="60">
        <v>620.37</v>
      </c>
      <c r="N25" s="61">
        <v>58.925</v>
      </c>
    </row>
    <row r="26" spans="1:14" ht="15">
      <c r="A26" s="48">
        <v>20</v>
      </c>
      <c r="B26" s="49" t="s">
        <v>50</v>
      </c>
      <c r="C26" s="50">
        <v>9.094</v>
      </c>
      <c r="D26" s="51">
        <v>4.08</v>
      </c>
      <c r="E26" s="52">
        <v>0.801</v>
      </c>
      <c r="F26" s="53">
        <v>1.381</v>
      </c>
      <c r="G26" s="54">
        <v>7329.262</v>
      </c>
      <c r="H26" s="55">
        <v>7335.524</v>
      </c>
      <c r="I26" s="62">
        <v>0.000188</v>
      </c>
      <c r="J26" s="63">
        <v>0.000556</v>
      </c>
      <c r="K26" s="58">
        <v>0.999146</v>
      </c>
      <c r="L26" s="59">
        <v>77.71</v>
      </c>
      <c r="M26" s="60">
        <v>623.27</v>
      </c>
      <c r="N26" s="61">
        <v>107.322</v>
      </c>
    </row>
    <row r="27" spans="1:14" ht="15.75" thickBot="1">
      <c r="A27" s="64"/>
      <c r="B27" s="65" t="s">
        <v>5</v>
      </c>
      <c r="C27" s="66">
        <v>91.401</v>
      </c>
      <c r="D27" s="67">
        <v>28.882999999999996</v>
      </c>
      <c r="E27" s="68">
        <v>190.288</v>
      </c>
      <c r="F27" s="69">
        <v>13.104000000000001</v>
      </c>
      <c r="G27" s="70">
        <v>51574.270000000004</v>
      </c>
      <c r="H27" s="71">
        <v>51806.545999999995</v>
      </c>
      <c r="I27" s="72">
        <v>0.00025294100865168664</v>
      </c>
      <c r="J27" s="73">
        <v>0.0005575164188710824</v>
      </c>
      <c r="K27" s="74">
        <v>0.9955164739220408</v>
      </c>
      <c r="L27" s="75">
        <v>71</v>
      </c>
      <c r="M27" s="76" t="s">
        <v>31</v>
      </c>
      <c r="N27" s="77">
        <v>928.8499999999999</v>
      </c>
    </row>
    <row r="28" spans="1:14" ht="15.75" thickTop="1">
      <c r="A28" s="34"/>
      <c r="B28" s="35" t="s">
        <v>48</v>
      </c>
      <c r="C28" s="50">
        <v>0.439</v>
      </c>
      <c r="D28" s="51">
        <v>0</v>
      </c>
      <c r="E28" s="52">
        <v>0</v>
      </c>
      <c r="F28" s="53">
        <v>0</v>
      </c>
      <c r="G28" s="54">
        <v>8277.468</v>
      </c>
      <c r="H28" s="55">
        <v>8277.468</v>
      </c>
      <c r="I28" s="56">
        <v>0</v>
      </c>
      <c r="J28" s="57">
        <v>0</v>
      </c>
      <c r="K28" s="58">
        <v>1</v>
      </c>
      <c r="L28" s="45" t="s">
        <v>31</v>
      </c>
      <c r="M28" s="60" t="s">
        <v>31</v>
      </c>
      <c r="N28" s="61">
        <v>0</v>
      </c>
    </row>
    <row r="29" spans="1:14" ht="15">
      <c r="A29" s="48"/>
      <c r="B29" s="49" t="s">
        <v>51</v>
      </c>
      <c r="C29" s="50">
        <v>19.610999999999997</v>
      </c>
      <c r="D29" s="51">
        <v>0</v>
      </c>
      <c r="E29" s="52">
        <v>6.746</v>
      </c>
      <c r="F29" s="53">
        <v>0.412</v>
      </c>
      <c r="G29" s="54">
        <v>21732.379</v>
      </c>
      <c r="H29" s="55">
        <v>21739.537</v>
      </c>
      <c r="I29" s="56">
        <v>1.895164556632462E-05</v>
      </c>
      <c r="J29" s="57">
        <v>0</v>
      </c>
      <c r="K29" s="58">
        <v>0.999670738157855</v>
      </c>
      <c r="L29" s="59">
        <v>29</v>
      </c>
      <c r="M29" s="60" t="s">
        <v>31</v>
      </c>
      <c r="N29" s="61">
        <v>12.024</v>
      </c>
    </row>
    <row r="30" spans="1:14" ht="15">
      <c r="A30" s="48"/>
      <c r="B30" s="78" t="s">
        <v>52</v>
      </c>
      <c r="C30" s="50">
        <v>4.472</v>
      </c>
      <c r="D30" s="51">
        <v>0</v>
      </c>
      <c r="E30" s="52">
        <v>168.969</v>
      </c>
      <c r="F30" s="53">
        <v>0</v>
      </c>
      <c r="G30" s="54">
        <v>7596.856</v>
      </c>
      <c r="H30" s="55">
        <v>7765.826</v>
      </c>
      <c r="I30" s="56">
        <v>0</v>
      </c>
      <c r="J30" s="57">
        <v>0</v>
      </c>
      <c r="K30" s="58">
        <v>0.9782418508990544</v>
      </c>
      <c r="L30" s="59" t="s">
        <v>31</v>
      </c>
      <c r="M30" s="60" t="s">
        <v>31</v>
      </c>
      <c r="N30" s="61">
        <v>0</v>
      </c>
    </row>
    <row r="31" spans="1:14" ht="15">
      <c r="A31" s="79"/>
      <c r="B31" s="80" t="s">
        <v>53</v>
      </c>
      <c r="C31" s="50">
        <v>0</v>
      </c>
      <c r="D31" s="51">
        <v>0</v>
      </c>
      <c r="E31" s="52">
        <v>0.0010000000000047748</v>
      </c>
      <c r="F31" s="53">
        <v>0</v>
      </c>
      <c r="G31" s="54">
        <v>13112.204000000005</v>
      </c>
      <c r="H31" s="55">
        <v>13112.206999999995</v>
      </c>
      <c r="I31" s="56">
        <v>0</v>
      </c>
      <c r="J31" s="57">
        <v>0</v>
      </c>
      <c r="K31" s="58">
        <v>1</v>
      </c>
      <c r="L31" s="59" t="s">
        <v>31</v>
      </c>
      <c r="M31" s="60" t="s">
        <v>31</v>
      </c>
      <c r="N31" s="61">
        <v>0</v>
      </c>
    </row>
    <row r="32" spans="1:14" ht="15.75" thickBot="1">
      <c r="A32" s="81"/>
      <c r="B32" s="82" t="s">
        <v>54</v>
      </c>
      <c r="C32" s="83">
        <v>66.87900000000002</v>
      </c>
      <c r="D32" s="84">
        <v>28.879</v>
      </c>
      <c r="E32" s="85">
        <v>14.572</v>
      </c>
      <c r="F32" s="86">
        <v>12.692</v>
      </c>
      <c r="G32" s="87">
        <v>855.363</v>
      </c>
      <c r="H32" s="88">
        <v>911.508</v>
      </c>
      <c r="I32" s="89">
        <v>0.013924178394484744</v>
      </c>
      <c r="J32" s="90">
        <v>0.031682662137907734</v>
      </c>
      <c r="K32" s="91">
        <v>0.9384042707249964</v>
      </c>
      <c r="L32" s="92">
        <v>72</v>
      </c>
      <c r="M32" s="93" t="s">
        <v>31</v>
      </c>
      <c r="N32" s="94">
        <v>916.8259999999999</v>
      </c>
    </row>
    <row r="33" spans="2:6" ht="15">
      <c r="B33" s="95" t="s">
        <v>55</v>
      </c>
      <c r="F33" s="96"/>
    </row>
    <row r="34" spans="2:15" ht="15">
      <c r="B34" s="97" t="s">
        <v>56</v>
      </c>
      <c r="C34" s="98"/>
      <c r="D34" s="98"/>
      <c r="E34" s="98"/>
      <c r="F34" s="98"/>
      <c r="G34" s="98"/>
      <c r="H34" s="98"/>
      <c r="I34" s="98"/>
      <c r="J34" s="98"/>
      <c r="K34" s="98"/>
      <c r="L34" s="98"/>
      <c r="M34" s="98"/>
      <c r="N34" s="98"/>
      <c r="O34" s="99"/>
    </row>
    <row r="35" spans="2:15" ht="15">
      <c r="B35" s="99" t="s">
        <v>57</v>
      </c>
      <c r="C35" s="99"/>
      <c r="D35" s="99">
        <f>224.807/202.6</f>
        <v>1.1096100691016781</v>
      </c>
      <c r="E35" s="99" t="s">
        <v>58</v>
      </c>
      <c r="F35" s="99"/>
      <c r="G35" s="99"/>
      <c r="H35" s="99"/>
      <c r="I35" s="99"/>
      <c r="J35" s="99"/>
      <c r="K35" s="99"/>
      <c r="L35" s="99"/>
      <c r="M35" s="99"/>
      <c r="N35" s="99"/>
      <c r="O35" s="99"/>
    </row>
    <row r="36" spans="2:15" ht="15">
      <c r="B36" s="99" t="s">
        <v>59</v>
      </c>
      <c r="C36" s="99"/>
      <c r="D36" s="99">
        <f>227.401/202.6</f>
        <v>1.1224136229022705</v>
      </c>
      <c r="E36" s="99" t="s">
        <v>60</v>
      </c>
      <c r="F36" s="99"/>
      <c r="G36" s="99"/>
      <c r="H36" s="99"/>
      <c r="I36" s="99"/>
      <c r="J36" s="99"/>
      <c r="K36" s="99"/>
      <c r="L36" s="99"/>
      <c r="M36" s="99"/>
      <c r="N36" s="99"/>
      <c r="O36" s="99"/>
    </row>
    <row r="37" ht="15.75" thickBot="1"/>
    <row r="38" spans="1:14" ht="15.75" thickTop="1">
      <c r="A38" s="100"/>
      <c r="B38" s="101" t="s">
        <v>61</v>
      </c>
      <c r="C38" s="102"/>
      <c r="D38" s="102"/>
      <c r="E38" s="102"/>
      <c r="F38" s="102"/>
      <c r="G38" s="102"/>
      <c r="H38" s="102"/>
      <c r="I38" s="102"/>
      <c r="J38" s="102"/>
      <c r="K38" s="102"/>
      <c r="L38" s="102"/>
      <c r="M38" s="102"/>
      <c r="N38" s="103"/>
    </row>
    <row r="39" spans="2:14" ht="53.25" customHeight="1" thickBot="1">
      <c r="B39" s="208" t="s">
        <v>62</v>
      </c>
      <c r="C39" s="209"/>
      <c r="D39" s="209"/>
      <c r="E39" s="209"/>
      <c r="F39" s="209"/>
      <c r="G39" s="209"/>
      <c r="H39" s="209"/>
      <c r="I39" s="209"/>
      <c r="J39" s="209"/>
      <c r="K39" s="209"/>
      <c r="L39" s="209"/>
      <c r="M39" s="209"/>
      <c r="N39" s="210"/>
    </row>
    <row r="40" ht="15.75" thickTop="1"/>
  </sheetData>
  <sheetProtection/>
  <mergeCells count="6">
    <mergeCell ref="B39:N39"/>
    <mergeCell ref="A1:N1"/>
    <mergeCell ref="I4:K5"/>
    <mergeCell ref="L4:M5"/>
    <mergeCell ref="N4:N6"/>
    <mergeCell ref="D5:H5"/>
  </mergeCells>
  <printOptions/>
  <pageMargins left="0.7" right="0.7" top="0.75" bottom="0.75" header="0.3" footer="0.3"/>
  <pageSetup fitToHeight="1" fitToWidth="1" horizontalDpi="600" verticalDpi="600" orientation="landscape" scale="87" r:id="rId3"/>
  <legacyDrawing r:id="rId2"/>
</worksheet>
</file>

<file path=xl/worksheets/sheet4.xml><?xml version="1.0" encoding="utf-8"?>
<worksheet xmlns="http://schemas.openxmlformats.org/spreadsheetml/2006/main" xmlns:r="http://schemas.openxmlformats.org/officeDocument/2006/relationships">
  <dimension ref="A1:T131"/>
  <sheetViews>
    <sheetView zoomScalePageLayoutView="0" workbookViewId="0" topLeftCell="A1">
      <pane xSplit="2" ySplit="5" topLeftCell="C66" activePane="bottomRight" state="frozen"/>
      <selection pane="topLeft" activeCell="D58" sqref="D58"/>
      <selection pane="topRight" activeCell="D58" sqref="D58"/>
      <selection pane="bottomLeft" activeCell="D58" sqref="D58"/>
      <selection pane="bottomRight" activeCell="D58" sqref="D58"/>
    </sheetView>
  </sheetViews>
  <sheetFormatPr defaultColWidth="9.140625" defaultRowHeight="15"/>
  <cols>
    <col min="1" max="1" width="14.421875" style="0" bestFit="1" customWidth="1"/>
    <col min="2" max="2" width="17.57421875" style="0" customWidth="1"/>
    <col min="3" max="3" width="12.28125" style="0" customWidth="1"/>
    <col min="4" max="4" width="12.140625" style="0" customWidth="1"/>
    <col min="5" max="5" width="9.8515625" style="0" bestFit="1" customWidth="1"/>
    <col min="6" max="6" width="13.00390625" style="0" customWidth="1"/>
    <col min="7" max="8" width="11.57421875" style="0" bestFit="1" customWidth="1"/>
    <col min="9" max="9" width="13.421875" style="0" customWidth="1"/>
    <col min="10" max="10" width="15.140625" style="0" customWidth="1"/>
    <col min="11" max="11" width="10.8515625" style="0" customWidth="1"/>
    <col min="12" max="12" width="14.00390625" style="0" customWidth="1"/>
    <col min="13" max="13" width="13.421875" style="0" customWidth="1"/>
    <col min="14" max="14" width="12.8515625" style="0" bestFit="1" customWidth="1"/>
    <col min="15" max="17" width="12.8515625" style="0" customWidth="1"/>
    <col min="18" max="18" width="9.421875" style="0" bestFit="1" customWidth="1"/>
    <col min="19" max="20" width="9.28125" style="0" bestFit="1" customWidth="1"/>
  </cols>
  <sheetData>
    <row r="1" spans="1:20" ht="21" customHeight="1">
      <c r="A1" s="104"/>
      <c r="C1" s="224" t="s">
        <v>105</v>
      </c>
      <c r="D1" s="224"/>
      <c r="E1" s="224"/>
      <c r="F1" s="224"/>
      <c r="G1" s="224"/>
      <c r="H1" s="224"/>
      <c r="I1" s="224"/>
      <c r="J1" s="224"/>
      <c r="K1" s="224"/>
      <c r="L1" s="224" t="s">
        <v>105</v>
      </c>
      <c r="M1" s="224"/>
      <c r="N1" s="224"/>
      <c r="O1" s="224"/>
      <c r="P1" s="224"/>
      <c r="Q1" s="224"/>
      <c r="R1" s="224"/>
      <c r="S1" s="224"/>
      <c r="T1" s="224"/>
    </row>
    <row r="2" spans="3:12" ht="15.75">
      <c r="C2" s="21" t="s">
        <v>63</v>
      </c>
      <c r="L2" s="21" t="s">
        <v>63</v>
      </c>
    </row>
    <row r="3" ht="15.75" thickBot="1"/>
    <row r="4" spans="1:20" s="99" customFormat="1" ht="11.25">
      <c r="A4" s="105"/>
      <c r="B4" s="105"/>
      <c r="C4" s="225" t="s">
        <v>64</v>
      </c>
      <c r="D4" s="225"/>
      <c r="E4" s="225"/>
      <c r="F4" s="226" t="s">
        <v>65</v>
      </c>
      <c r="G4" s="226"/>
      <c r="H4" s="226"/>
      <c r="I4" s="225" t="s">
        <v>66</v>
      </c>
      <c r="J4" s="225"/>
      <c r="K4" s="225"/>
      <c r="L4" s="226" t="s">
        <v>67</v>
      </c>
      <c r="M4" s="226"/>
      <c r="N4" s="226"/>
      <c r="O4" s="225" t="s">
        <v>68</v>
      </c>
      <c r="P4" s="225"/>
      <c r="Q4" s="225"/>
      <c r="R4" s="226" t="s">
        <v>69</v>
      </c>
      <c r="S4" s="226"/>
      <c r="T4" s="226"/>
    </row>
    <row r="5" spans="1:20" s="99" customFormat="1" ht="22.5">
      <c r="A5" s="106" t="s">
        <v>70</v>
      </c>
      <c r="B5" s="106" t="s">
        <v>71</v>
      </c>
      <c r="C5" s="107" t="s">
        <v>72</v>
      </c>
      <c r="D5" s="107" t="s">
        <v>73</v>
      </c>
      <c r="E5" s="107" t="s">
        <v>5</v>
      </c>
      <c r="F5" s="106" t="s">
        <v>72</v>
      </c>
      <c r="G5" s="106" t="s">
        <v>73</v>
      </c>
      <c r="H5" s="106" t="s">
        <v>5</v>
      </c>
      <c r="I5" s="107" t="s">
        <v>72</v>
      </c>
      <c r="J5" s="107" t="s">
        <v>73</v>
      </c>
      <c r="K5" s="107" t="s">
        <v>5</v>
      </c>
      <c r="L5" s="106" t="s">
        <v>72</v>
      </c>
      <c r="M5" s="106" t="s">
        <v>73</v>
      </c>
      <c r="N5" s="106" t="s">
        <v>5</v>
      </c>
      <c r="O5" s="107" t="s">
        <v>72</v>
      </c>
      <c r="P5" s="107" t="s">
        <v>73</v>
      </c>
      <c r="Q5" s="107" t="s">
        <v>5</v>
      </c>
      <c r="R5" s="106" t="s">
        <v>72</v>
      </c>
      <c r="S5" s="106" t="s">
        <v>73</v>
      </c>
      <c r="T5" s="106" t="s">
        <v>5</v>
      </c>
    </row>
    <row r="6" spans="1:20" ht="15">
      <c r="A6" s="108" t="s">
        <v>74</v>
      </c>
      <c r="B6" s="108" t="s">
        <v>74</v>
      </c>
      <c r="C6" s="109">
        <v>0</v>
      </c>
      <c r="D6" s="109">
        <v>0</v>
      </c>
      <c r="E6" s="109">
        <v>0</v>
      </c>
      <c r="F6" s="109">
        <v>0</v>
      </c>
      <c r="G6" s="109">
        <v>0</v>
      </c>
      <c r="H6" s="109">
        <v>0</v>
      </c>
      <c r="I6" s="109">
        <v>0</v>
      </c>
      <c r="J6" s="109">
        <v>0</v>
      </c>
      <c r="K6" s="109">
        <v>0</v>
      </c>
      <c r="L6" s="109">
        <v>387416000</v>
      </c>
      <c r="M6" s="109">
        <v>701523000</v>
      </c>
      <c r="N6" s="109">
        <v>1088939000</v>
      </c>
      <c r="O6" s="109">
        <v>387416000</v>
      </c>
      <c r="P6" s="109">
        <v>701523000</v>
      </c>
      <c r="Q6" s="109">
        <v>1088939000</v>
      </c>
      <c r="R6" s="110">
        <v>0</v>
      </c>
      <c r="S6" s="110">
        <v>0</v>
      </c>
      <c r="T6" s="110">
        <v>0</v>
      </c>
    </row>
    <row r="7" spans="1:20" s="112" customFormat="1" ht="12.75">
      <c r="A7" s="108" t="s">
        <v>74</v>
      </c>
      <c r="B7" s="108" t="s">
        <v>75</v>
      </c>
      <c r="C7" s="111">
        <v>0</v>
      </c>
      <c r="D7" s="111">
        <v>0</v>
      </c>
      <c r="E7" s="111">
        <v>0</v>
      </c>
      <c r="F7" s="111">
        <v>0</v>
      </c>
      <c r="G7" s="111">
        <v>0</v>
      </c>
      <c r="H7" s="111">
        <v>0</v>
      </c>
      <c r="I7" s="111">
        <v>1000</v>
      </c>
      <c r="J7" s="111">
        <v>0</v>
      </c>
      <c r="K7" s="111">
        <v>1000</v>
      </c>
      <c r="L7" s="111">
        <v>14588000</v>
      </c>
      <c r="M7" s="111">
        <v>7930000</v>
      </c>
      <c r="N7" s="111">
        <v>22518000</v>
      </c>
      <c r="O7" s="111">
        <v>14589000</v>
      </c>
      <c r="P7" s="111">
        <v>7930000</v>
      </c>
      <c r="Q7" s="111">
        <v>22519000</v>
      </c>
      <c r="R7" s="110">
        <v>6.854479402289396E-05</v>
      </c>
      <c r="S7" s="110">
        <v>0</v>
      </c>
      <c r="T7" s="110">
        <v>4.440694524623651E-05</v>
      </c>
    </row>
    <row r="8" spans="1:20" ht="15">
      <c r="A8" s="108" t="s">
        <v>74</v>
      </c>
      <c r="B8" s="108" t="s">
        <v>76</v>
      </c>
      <c r="C8" s="111">
        <v>5000</v>
      </c>
      <c r="D8" s="111">
        <v>0</v>
      </c>
      <c r="E8" s="111">
        <v>5000</v>
      </c>
      <c r="F8" s="111">
        <v>1000</v>
      </c>
      <c r="G8" s="111">
        <v>0</v>
      </c>
      <c r="H8" s="111">
        <v>1000</v>
      </c>
      <c r="I8" s="111">
        <v>0</v>
      </c>
      <c r="J8" s="111">
        <v>0</v>
      </c>
      <c r="K8" s="111">
        <v>0</v>
      </c>
      <c r="L8" s="111">
        <v>412000</v>
      </c>
      <c r="M8" s="111">
        <v>1000</v>
      </c>
      <c r="N8" s="111">
        <v>413000</v>
      </c>
      <c r="O8" s="111">
        <v>418000</v>
      </c>
      <c r="P8" s="111">
        <v>1000</v>
      </c>
      <c r="Q8" s="111">
        <v>419000</v>
      </c>
      <c r="R8" s="110">
        <v>0</v>
      </c>
      <c r="S8" s="110">
        <v>0</v>
      </c>
      <c r="T8" s="110">
        <v>0</v>
      </c>
    </row>
    <row r="9" spans="1:20" ht="15">
      <c r="A9" s="108" t="s">
        <v>74</v>
      </c>
      <c r="B9" s="108" t="s">
        <v>77</v>
      </c>
      <c r="C9" s="111">
        <v>0</v>
      </c>
      <c r="D9" s="111">
        <v>0</v>
      </c>
      <c r="E9" s="111">
        <v>0</v>
      </c>
      <c r="F9" s="111">
        <v>0</v>
      </c>
      <c r="G9" s="111">
        <v>0</v>
      </c>
      <c r="H9" s="111">
        <v>0</v>
      </c>
      <c r="I9" s="111">
        <v>1000</v>
      </c>
      <c r="J9" s="111">
        <v>0</v>
      </c>
      <c r="K9" s="111">
        <v>1000</v>
      </c>
      <c r="L9" s="111">
        <v>824000</v>
      </c>
      <c r="M9" s="111">
        <v>693000</v>
      </c>
      <c r="N9" s="111">
        <v>1517000</v>
      </c>
      <c r="O9" s="111">
        <v>825000</v>
      </c>
      <c r="P9" s="111">
        <v>693000</v>
      </c>
      <c r="Q9" s="111">
        <v>1518000</v>
      </c>
      <c r="R9" s="110">
        <v>0.0012121212121212121</v>
      </c>
      <c r="S9" s="110">
        <v>0</v>
      </c>
      <c r="T9" s="110">
        <v>0.0006587615283267457</v>
      </c>
    </row>
    <row r="10" spans="1:20" ht="15">
      <c r="A10" s="108" t="s">
        <v>74</v>
      </c>
      <c r="B10" s="108" t="s">
        <v>78</v>
      </c>
      <c r="C10" s="111">
        <v>76000</v>
      </c>
      <c r="D10" s="111">
        <v>0</v>
      </c>
      <c r="E10" s="111">
        <v>76000</v>
      </c>
      <c r="F10" s="111">
        <v>0</v>
      </c>
      <c r="G10" s="111">
        <v>0</v>
      </c>
      <c r="H10" s="111">
        <v>0</v>
      </c>
      <c r="I10" s="111">
        <v>20000</v>
      </c>
      <c r="J10" s="111">
        <v>0</v>
      </c>
      <c r="K10" s="111">
        <v>20000</v>
      </c>
      <c r="L10" s="111">
        <v>1373000</v>
      </c>
      <c r="M10" s="111">
        <v>9000</v>
      </c>
      <c r="N10" s="111">
        <v>1382000</v>
      </c>
      <c r="O10" s="111">
        <v>1469000</v>
      </c>
      <c r="P10" s="111">
        <v>9000</v>
      </c>
      <c r="Q10" s="111">
        <v>1478000</v>
      </c>
      <c r="R10" s="110">
        <v>0.013614703880190605</v>
      </c>
      <c r="S10" s="110">
        <v>0</v>
      </c>
      <c r="T10" s="110">
        <v>0.013531799729364006</v>
      </c>
    </row>
    <row r="11" spans="1:20" ht="15">
      <c r="A11" s="108" t="s">
        <v>74</v>
      </c>
      <c r="B11" s="108" t="s">
        <v>79</v>
      </c>
      <c r="C11" s="111">
        <v>0</v>
      </c>
      <c r="D11" s="111">
        <v>0</v>
      </c>
      <c r="E11" s="111">
        <v>0</v>
      </c>
      <c r="F11" s="111">
        <v>0</v>
      </c>
      <c r="G11" s="111">
        <v>0</v>
      </c>
      <c r="H11" s="111">
        <v>0</v>
      </c>
      <c r="I11" s="111">
        <v>0</v>
      </c>
      <c r="J11" s="111">
        <v>0</v>
      </c>
      <c r="K11" s="111">
        <v>0</v>
      </c>
      <c r="L11" s="111">
        <v>392000</v>
      </c>
      <c r="M11" s="111">
        <v>73000</v>
      </c>
      <c r="N11" s="111">
        <v>465000</v>
      </c>
      <c r="O11" s="111">
        <v>392000</v>
      </c>
      <c r="P11" s="111">
        <v>73000</v>
      </c>
      <c r="Q11" s="111">
        <v>465000</v>
      </c>
      <c r="R11" s="110">
        <v>0</v>
      </c>
      <c r="S11" s="110">
        <v>0</v>
      </c>
      <c r="T11" s="110">
        <v>0</v>
      </c>
    </row>
    <row r="12" spans="1:20" ht="15">
      <c r="A12" s="108" t="s">
        <v>74</v>
      </c>
      <c r="B12" s="108" t="s">
        <v>0</v>
      </c>
      <c r="C12" s="111">
        <v>0</v>
      </c>
      <c r="D12" s="111">
        <v>0</v>
      </c>
      <c r="E12" s="111">
        <v>0</v>
      </c>
      <c r="F12" s="111">
        <v>0</v>
      </c>
      <c r="G12" s="111">
        <v>0</v>
      </c>
      <c r="H12" s="111">
        <v>0</v>
      </c>
      <c r="I12" s="111">
        <v>0</v>
      </c>
      <c r="J12" s="111">
        <v>0</v>
      </c>
      <c r="K12" s="111">
        <v>0</v>
      </c>
      <c r="L12" s="111">
        <v>373000</v>
      </c>
      <c r="M12" s="111">
        <v>2493000</v>
      </c>
      <c r="N12" s="111">
        <v>2866000</v>
      </c>
      <c r="O12" s="111">
        <v>373000</v>
      </c>
      <c r="P12" s="111">
        <v>2493000</v>
      </c>
      <c r="Q12" s="111">
        <v>2866000</v>
      </c>
      <c r="R12" s="110">
        <v>0</v>
      </c>
      <c r="S12" s="110">
        <v>0</v>
      </c>
      <c r="T12" s="110">
        <v>0</v>
      </c>
    </row>
    <row r="13" spans="1:20" ht="15">
      <c r="A13" s="108" t="s">
        <v>74</v>
      </c>
      <c r="B13" s="108" t="s">
        <v>80</v>
      </c>
      <c r="C13" s="111">
        <v>0</v>
      </c>
      <c r="D13" s="111">
        <v>0</v>
      </c>
      <c r="E13" s="111">
        <v>0</v>
      </c>
      <c r="F13" s="111">
        <v>75000</v>
      </c>
      <c r="G13" s="111">
        <v>0</v>
      </c>
      <c r="H13" s="111">
        <v>75000</v>
      </c>
      <c r="I13" s="111">
        <v>0</v>
      </c>
      <c r="J13" s="111">
        <v>0</v>
      </c>
      <c r="K13" s="111">
        <v>0</v>
      </c>
      <c r="L13" s="111">
        <v>2189000</v>
      </c>
      <c r="M13" s="111">
        <v>9000</v>
      </c>
      <c r="N13" s="111">
        <v>2198000</v>
      </c>
      <c r="O13" s="111">
        <v>2264000</v>
      </c>
      <c r="P13" s="111">
        <v>9000</v>
      </c>
      <c r="Q13" s="111">
        <v>2273000</v>
      </c>
      <c r="R13" s="110">
        <v>0</v>
      </c>
      <c r="S13" s="110">
        <v>0</v>
      </c>
      <c r="T13" s="110">
        <v>0</v>
      </c>
    </row>
    <row r="14" spans="1:20" ht="15">
      <c r="A14" s="108" t="s">
        <v>74</v>
      </c>
      <c r="B14" s="108" t="s">
        <v>81</v>
      </c>
      <c r="C14" s="111">
        <v>86000</v>
      </c>
      <c r="D14" s="111">
        <v>0</v>
      </c>
      <c r="E14" s="111">
        <v>86000</v>
      </c>
      <c r="F14" s="111">
        <v>0</v>
      </c>
      <c r="G14" s="111">
        <v>0</v>
      </c>
      <c r="H14" s="111">
        <v>0</v>
      </c>
      <c r="I14" s="111">
        <v>2000</v>
      </c>
      <c r="J14" s="111">
        <v>0</v>
      </c>
      <c r="K14" s="111">
        <v>2000</v>
      </c>
      <c r="L14" s="111">
        <v>20000</v>
      </c>
      <c r="M14" s="111">
        <v>0</v>
      </c>
      <c r="N14" s="111">
        <v>20000</v>
      </c>
      <c r="O14" s="111">
        <v>108000</v>
      </c>
      <c r="P14" s="111">
        <v>0</v>
      </c>
      <c r="Q14" s="111">
        <v>108000</v>
      </c>
      <c r="R14" s="110">
        <v>0.018518518518518517</v>
      </c>
      <c r="S14" s="110" t="s">
        <v>82</v>
      </c>
      <c r="T14" s="110">
        <v>0.018518518518518517</v>
      </c>
    </row>
    <row r="15" spans="1:20" ht="15">
      <c r="A15" s="108" t="s">
        <v>74</v>
      </c>
      <c r="B15" s="108" t="s">
        <v>83</v>
      </c>
      <c r="C15" s="111">
        <v>0</v>
      </c>
      <c r="D15" s="111">
        <v>0</v>
      </c>
      <c r="E15" s="111">
        <v>0</v>
      </c>
      <c r="F15" s="111">
        <v>11000</v>
      </c>
      <c r="G15" s="111">
        <v>0</v>
      </c>
      <c r="H15" s="111">
        <v>11000</v>
      </c>
      <c r="I15" s="111">
        <v>0</v>
      </c>
      <c r="J15" s="111">
        <v>0</v>
      </c>
      <c r="K15" s="111">
        <v>0</v>
      </c>
      <c r="L15" s="111">
        <v>900000</v>
      </c>
      <c r="M15" s="111">
        <v>1875000</v>
      </c>
      <c r="N15" s="111">
        <v>2775000</v>
      </c>
      <c r="O15" s="111">
        <v>911000</v>
      </c>
      <c r="P15" s="111">
        <v>1875000</v>
      </c>
      <c r="Q15" s="111">
        <v>2786000</v>
      </c>
      <c r="R15" s="110">
        <v>0</v>
      </c>
      <c r="S15" s="110">
        <v>0</v>
      </c>
      <c r="T15" s="110">
        <v>0</v>
      </c>
    </row>
    <row r="16" spans="1:20" ht="15">
      <c r="A16" s="108" t="s">
        <v>74</v>
      </c>
      <c r="B16" s="108" t="s">
        <v>84</v>
      </c>
      <c r="C16" s="111">
        <v>0</v>
      </c>
      <c r="D16" s="111">
        <v>0</v>
      </c>
      <c r="E16" s="111">
        <v>0</v>
      </c>
      <c r="F16" s="111">
        <v>6000</v>
      </c>
      <c r="G16" s="111">
        <v>0</v>
      </c>
      <c r="H16" s="111">
        <v>6000</v>
      </c>
      <c r="I16" s="111">
        <v>0</v>
      </c>
      <c r="J16" s="111">
        <v>0</v>
      </c>
      <c r="K16" s="111">
        <v>0</v>
      </c>
      <c r="L16" s="111">
        <v>668000</v>
      </c>
      <c r="M16" s="111">
        <v>1535000</v>
      </c>
      <c r="N16" s="111">
        <v>2203000</v>
      </c>
      <c r="O16" s="111">
        <v>674000</v>
      </c>
      <c r="P16" s="111">
        <v>1535000</v>
      </c>
      <c r="Q16" s="111">
        <v>2209000</v>
      </c>
      <c r="R16" s="110">
        <v>0</v>
      </c>
      <c r="S16" s="110">
        <v>0</v>
      </c>
      <c r="T16" s="110">
        <v>0</v>
      </c>
    </row>
    <row r="17" spans="1:20" ht="15">
      <c r="A17" s="108" t="s">
        <v>74</v>
      </c>
      <c r="B17" s="108" t="s">
        <v>85</v>
      </c>
      <c r="C17" s="111">
        <v>0</v>
      </c>
      <c r="D17" s="111">
        <v>0</v>
      </c>
      <c r="E17" s="111">
        <v>0</v>
      </c>
      <c r="F17" s="111">
        <v>1000</v>
      </c>
      <c r="G17" s="111">
        <v>0</v>
      </c>
      <c r="H17" s="111">
        <v>1000</v>
      </c>
      <c r="I17" s="111">
        <v>0</v>
      </c>
      <c r="J17" s="111">
        <v>0</v>
      </c>
      <c r="K17" s="111">
        <v>0</v>
      </c>
      <c r="L17" s="111">
        <v>209000</v>
      </c>
      <c r="M17" s="111">
        <v>0</v>
      </c>
      <c r="N17" s="111">
        <v>209000</v>
      </c>
      <c r="O17" s="111">
        <v>210000</v>
      </c>
      <c r="P17" s="111">
        <v>0</v>
      </c>
      <c r="Q17" s="111">
        <v>210000</v>
      </c>
      <c r="R17" s="110">
        <v>0</v>
      </c>
      <c r="S17" s="110" t="s">
        <v>82</v>
      </c>
      <c r="T17" s="110">
        <v>0</v>
      </c>
    </row>
    <row r="18" spans="1:20" ht="15">
      <c r="A18" s="108" t="s">
        <v>74</v>
      </c>
      <c r="B18" s="108" t="s">
        <v>86</v>
      </c>
      <c r="C18" s="111">
        <v>0</v>
      </c>
      <c r="D18" s="111">
        <v>0</v>
      </c>
      <c r="E18" s="111">
        <v>0</v>
      </c>
      <c r="F18" s="111">
        <v>66000</v>
      </c>
      <c r="G18" s="111">
        <v>5000</v>
      </c>
      <c r="H18" s="111">
        <v>71000</v>
      </c>
      <c r="I18" s="111">
        <v>0</v>
      </c>
      <c r="J18" s="111">
        <v>0</v>
      </c>
      <c r="K18" s="111">
        <v>0</v>
      </c>
      <c r="L18" s="111">
        <v>38456000</v>
      </c>
      <c r="M18" s="111">
        <v>22150000</v>
      </c>
      <c r="N18" s="111">
        <v>60606000</v>
      </c>
      <c r="O18" s="111">
        <v>38522000</v>
      </c>
      <c r="P18" s="111">
        <v>22155000</v>
      </c>
      <c r="Q18" s="111">
        <v>60677000</v>
      </c>
      <c r="R18" s="110">
        <v>0</v>
      </c>
      <c r="S18" s="110">
        <v>0</v>
      </c>
      <c r="T18" s="110">
        <v>0</v>
      </c>
    </row>
    <row r="19" spans="1:20" ht="15">
      <c r="A19" s="108" t="s">
        <v>74</v>
      </c>
      <c r="B19" s="108" t="s">
        <v>87</v>
      </c>
      <c r="C19" s="111">
        <v>204000</v>
      </c>
      <c r="D19" s="111">
        <v>125000</v>
      </c>
      <c r="E19" s="111">
        <v>329000</v>
      </c>
      <c r="F19" s="111">
        <v>0</v>
      </c>
      <c r="G19" s="111">
        <v>0</v>
      </c>
      <c r="H19" s="111">
        <v>0</v>
      </c>
      <c r="I19" s="111">
        <v>77000</v>
      </c>
      <c r="J19" s="111">
        <v>11000</v>
      </c>
      <c r="K19" s="111">
        <v>88000</v>
      </c>
      <c r="L19" s="111">
        <v>758000</v>
      </c>
      <c r="M19" s="111">
        <v>309000</v>
      </c>
      <c r="N19" s="111">
        <v>1067000</v>
      </c>
      <c r="O19" s="111">
        <v>1039000</v>
      </c>
      <c r="P19" s="111">
        <v>445000</v>
      </c>
      <c r="Q19" s="111">
        <v>1484000</v>
      </c>
      <c r="R19" s="110">
        <v>0.0741097208854668</v>
      </c>
      <c r="S19" s="110">
        <v>0.024719101123595506</v>
      </c>
      <c r="T19" s="110">
        <v>0.05929919137466307</v>
      </c>
    </row>
    <row r="20" spans="1:20" s="112" customFormat="1" ht="12.75">
      <c r="A20" s="108" t="s">
        <v>74</v>
      </c>
      <c r="B20" s="108" t="s">
        <v>88</v>
      </c>
      <c r="C20" s="111">
        <v>1241000</v>
      </c>
      <c r="D20" s="111">
        <v>367000</v>
      </c>
      <c r="E20" s="111">
        <v>1608000</v>
      </c>
      <c r="F20" s="111">
        <v>0</v>
      </c>
      <c r="G20" s="111">
        <v>0</v>
      </c>
      <c r="H20" s="111">
        <v>0</v>
      </c>
      <c r="I20" s="111">
        <v>180000</v>
      </c>
      <c r="J20" s="111">
        <v>19000</v>
      </c>
      <c r="K20" s="111">
        <v>199000</v>
      </c>
      <c r="L20" s="111">
        <v>1939000</v>
      </c>
      <c r="M20" s="111">
        <v>553000</v>
      </c>
      <c r="N20" s="111">
        <v>2492000</v>
      </c>
      <c r="O20" s="111">
        <v>3360000</v>
      </c>
      <c r="P20" s="111">
        <v>939000</v>
      </c>
      <c r="Q20" s="111">
        <v>4299000</v>
      </c>
      <c r="R20" s="110">
        <v>0.05357142857142857</v>
      </c>
      <c r="S20" s="110">
        <v>0.02023429179978701</v>
      </c>
      <c r="T20" s="110">
        <v>0.04628983484531286</v>
      </c>
    </row>
    <row r="21" spans="1:20" ht="15">
      <c r="A21" s="108" t="s">
        <v>75</v>
      </c>
      <c r="B21" s="108" t="s">
        <v>75</v>
      </c>
      <c r="C21" s="111">
        <v>0</v>
      </c>
      <c r="D21" s="111">
        <v>0</v>
      </c>
      <c r="E21" s="111">
        <v>0</v>
      </c>
      <c r="F21" s="111">
        <v>0</v>
      </c>
      <c r="G21" s="111">
        <v>0</v>
      </c>
      <c r="H21" s="111">
        <v>0</v>
      </c>
      <c r="I21" s="111">
        <v>0</v>
      </c>
      <c r="J21" s="111">
        <v>0</v>
      </c>
      <c r="K21" s="111">
        <v>0</v>
      </c>
      <c r="L21" s="111">
        <v>385790000</v>
      </c>
      <c r="M21" s="111">
        <v>698580000</v>
      </c>
      <c r="N21" s="111">
        <v>1084370000</v>
      </c>
      <c r="O21" s="111">
        <v>385790000</v>
      </c>
      <c r="P21" s="111">
        <v>698580000</v>
      </c>
      <c r="Q21" s="111">
        <v>1084370000</v>
      </c>
      <c r="R21" s="110">
        <v>0</v>
      </c>
      <c r="S21" s="110">
        <v>0</v>
      </c>
      <c r="T21" s="110">
        <v>0</v>
      </c>
    </row>
    <row r="22" spans="1:20" ht="15">
      <c r="A22" s="108" t="s">
        <v>75</v>
      </c>
      <c r="B22" s="108" t="s">
        <v>76</v>
      </c>
      <c r="C22" s="111">
        <v>5000</v>
      </c>
      <c r="D22" s="111">
        <v>0</v>
      </c>
      <c r="E22" s="111">
        <v>5000</v>
      </c>
      <c r="F22" s="111">
        <v>0</v>
      </c>
      <c r="G22" s="111">
        <v>0</v>
      </c>
      <c r="H22" s="111">
        <v>0</v>
      </c>
      <c r="I22" s="111">
        <v>5000</v>
      </c>
      <c r="J22" s="111">
        <v>0</v>
      </c>
      <c r="K22" s="111">
        <v>5000</v>
      </c>
      <c r="L22" s="111">
        <v>901000</v>
      </c>
      <c r="M22" s="111">
        <v>4000</v>
      </c>
      <c r="N22" s="111">
        <v>905000</v>
      </c>
      <c r="O22" s="111">
        <v>911000</v>
      </c>
      <c r="P22" s="111">
        <v>4000</v>
      </c>
      <c r="Q22" s="111">
        <v>915000</v>
      </c>
      <c r="R22" s="110">
        <v>0.005488474204171241</v>
      </c>
      <c r="S22" s="110">
        <v>0</v>
      </c>
      <c r="T22" s="110">
        <v>0.00546448087431694</v>
      </c>
    </row>
    <row r="23" spans="1:20" ht="15">
      <c r="A23" s="108" t="s">
        <v>75</v>
      </c>
      <c r="B23" s="108" t="s">
        <v>77</v>
      </c>
      <c r="C23" s="111">
        <v>0</v>
      </c>
      <c r="D23" s="111">
        <v>0</v>
      </c>
      <c r="E23" s="111">
        <v>0</v>
      </c>
      <c r="F23" s="111">
        <v>0</v>
      </c>
      <c r="G23" s="111">
        <v>0</v>
      </c>
      <c r="H23" s="111">
        <v>0</v>
      </c>
      <c r="I23" s="111">
        <v>10000</v>
      </c>
      <c r="J23" s="111">
        <v>0</v>
      </c>
      <c r="K23" s="111">
        <v>10000</v>
      </c>
      <c r="L23" s="111">
        <v>727000</v>
      </c>
      <c r="M23" s="111">
        <v>44000</v>
      </c>
      <c r="N23" s="111">
        <v>771000</v>
      </c>
      <c r="O23" s="111">
        <v>737000</v>
      </c>
      <c r="P23" s="111">
        <v>44000</v>
      </c>
      <c r="Q23" s="111">
        <v>781000</v>
      </c>
      <c r="R23" s="110">
        <v>0.013568521031207599</v>
      </c>
      <c r="S23" s="110">
        <v>0</v>
      </c>
      <c r="T23" s="110">
        <v>0.012804097311139564</v>
      </c>
    </row>
    <row r="24" spans="1:20" ht="15">
      <c r="A24" s="108" t="s">
        <v>75</v>
      </c>
      <c r="B24" s="108" t="s">
        <v>78</v>
      </c>
      <c r="C24" s="111">
        <v>0</v>
      </c>
      <c r="D24" s="111">
        <v>0</v>
      </c>
      <c r="E24" s="111">
        <v>0</v>
      </c>
      <c r="F24" s="111">
        <v>0</v>
      </c>
      <c r="G24" s="111">
        <v>0</v>
      </c>
      <c r="H24" s="111">
        <v>0</v>
      </c>
      <c r="I24" s="111">
        <v>13000</v>
      </c>
      <c r="J24" s="111">
        <v>0</v>
      </c>
      <c r="K24" s="111">
        <v>13000</v>
      </c>
      <c r="L24" s="111">
        <v>2692000</v>
      </c>
      <c r="M24" s="111">
        <v>12000</v>
      </c>
      <c r="N24" s="111">
        <v>2704000</v>
      </c>
      <c r="O24" s="111">
        <v>2705000</v>
      </c>
      <c r="P24" s="111">
        <v>12000</v>
      </c>
      <c r="Q24" s="111">
        <v>2717000</v>
      </c>
      <c r="R24" s="110">
        <v>0.004805914972273568</v>
      </c>
      <c r="S24" s="110">
        <v>0</v>
      </c>
      <c r="T24" s="110">
        <v>0.004784688995215311</v>
      </c>
    </row>
    <row r="25" spans="1:20" ht="15">
      <c r="A25" s="108" t="s">
        <v>75</v>
      </c>
      <c r="B25" s="108" t="s">
        <v>79</v>
      </c>
      <c r="C25" s="111">
        <v>0</v>
      </c>
      <c r="D25" s="111">
        <v>0</v>
      </c>
      <c r="E25" s="111">
        <v>0</v>
      </c>
      <c r="F25" s="111">
        <v>0</v>
      </c>
      <c r="G25" s="111">
        <v>0</v>
      </c>
      <c r="H25" s="111">
        <v>0</v>
      </c>
      <c r="I25" s="111">
        <v>0</v>
      </c>
      <c r="J25" s="111">
        <v>0</v>
      </c>
      <c r="K25" s="111">
        <v>0</v>
      </c>
      <c r="L25" s="111">
        <v>720000</v>
      </c>
      <c r="M25" s="111">
        <v>46000</v>
      </c>
      <c r="N25" s="111">
        <v>766000</v>
      </c>
      <c r="O25" s="111">
        <v>720000</v>
      </c>
      <c r="P25" s="111">
        <v>46000</v>
      </c>
      <c r="Q25" s="111">
        <v>766000</v>
      </c>
      <c r="R25" s="110">
        <v>0</v>
      </c>
      <c r="S25" s="110">
        <v>0</v>
      </c>
      <c r="T25" s="110">
        <v>0</v>
      </c>
    </row>
    <row r="26" spans="1:20" ht="15">
      <c r="A26" s="108" t="s">
        <v>75</v>
      </c>
      <c r="B26" s="108" t="s">
        <v>0</v>
      </c>
      <c r="C26" s="111">
        <v>0</v>
      </c>
      <c r="D26" s="111">
        <v>0</v>
      </c>
      <c r="E26" s="111">
        <v>0</v>
      </c>
      <c r="F26" s="111">
        <v>0</v>
      </c>
      <c r="G26" s="111">
        <v>0</v>
      </c>
      <c r="H26" s="111">
        <v>0</v>
      </c>
      <c r="I26" s="111">
        <v>5000</v>
      </c>
      <c r="J26" s="111">
        <v>0</v>
      </c>
      <c r="K26" s="111">
        <v>5000</v>
      </c>
      <c r="L26" s="111">
        <v>191000</v>
      </c>
      <c r="M26" s="111">
        <v>1000</v>
      </c>
      <c r="N26" s="111">
        <v>192000</v>
      </c>
      <c r="O26" s="111">
        <v>196000</v>
      </c>
      <c r="P26" s="111">
        <v>1000</v>
      </c>
      <c r="Q26" s="111">
        <v>197000</v>
      </c>
      <c r="R26" s="110">
        <v>0.025510204081632654</v>
      </c>
      <c r="S26" s="110">
        <v>0</v>
      </c>
      <c r="T26" s="110">
        <v>0.025380710659898477</v>
      </c>
    </row>
    <row r="27" spans="1:20" ht="15">
      <c r="A27" s="108" t="s">
        <v>75</v>
      </c>
      <c r="B27" s="108" t="s">
        <v>80</v>
      </c>
      <c r="C27" s="111">
        <v>9000</v>
      </c>
      <c r="D27" s="111">
        <v>0</v>
      </c>
      <c r="E27" s="111">
        <v>9000</v>
      </c>
      <c r="F27" s="111">
        <v>0</v>
      </c>
      <c r="G27" s="111">
        <v>0</v>
      </c>
      <c r="H27" s="111">
        <v>0</v>
      </c>
      <c r="I27" s="111">
        <v>75000</v>
      </c>
      <c r="J27" s="111">
        <v>0</v>
      </c>
      <c r="K27" s="111">
        <v>75000</v>
      </c>
      <c r="L27" s="111">
        <v>2179000</v>
      </c>
      <c r="M27" s="111">
        <v>21000</v>
      </c>
      <c r="N27" s="111">
        <v>2200000</v>
      </c>
      <c r="O27" s="111">
        <v>2263000</v>
      </c>
      <c r="P27" s="111">
        <v>21000</v>
      </c>
      <c r="Q27" s="111">
        <v>2284000</v>
      </c>
      <c r="R27" s="110">
        <v>0.03314184710561202</v>
      </c>
      <c r="S27" s="110">
        <v>0</v>
      </c>
      <c r="T27" s="110">
        <v>0.03283712784588441</v>
      </c>
    </row>
    <row r="28" spans="1:20" ht="15">
      <c r="A28" s="108" t="s">
        <v>75</v>
      </c>
      <c r="B28" s="108" t="s">
        <v>81</v>
      </c>
      <c r="C28" s="111">
        <v>0</v>
      </c>
      <c r="D28" s="111">
        <v>0</v>
      </c>
      <c r="E28" s="111">
        <v>0</v>
      </c>
      <c r="F28" s="111">
        <v>3000</v>
      </c>
      <c r="G28" s="111">
        <v>0</v>
      </c>
      <c r="H28" s="111">
        <v>3000</v>
      </c>
      <c r="I28" s="111">
        <v>0</v>
      </c>
      <c r="J28" s="111">
        <v>0</v>
      </c>
      <c r="K28" s="111">
        <v>0</v>
      </c>
      <c r="L28" s="111">
        <v>45000</v>
      </c>
      <c r="M28" s="111">
        <v>0</v>
      </c>
      <c r="N28" s="111">
        <v>45000</v>
      </c>
      <c r="O28" s="111">
        <v>48000</v>
      </c>
      <c r="P28" s="111">
        <v>0</v>
      </c>
      <c r="Q28" s="111">
        <v>48000</v>
      </c>
      <c r="R28" s="110">
        <v>0</v>
      </c>
      <c r="S28" s="110" t="s">
        <v>82</v>
      </c>
      <c r="T28" s="110">
        <v>0</v>
      </c>
    </row>
    <row r="29" spans="1:20" ht="15">
      <c r="A29" s="108" t="s">
        <v>75</v>
      </c>
      <c r="B29" s="108" t="s">
        <v>83</v>
      </c>
      <c r="C29" s="111">
        <v>0</v>
      </c>
      <c r="D29" s="111">
        <v>0</v>
      </c>
      <c r="E29" s="111">
        <v>0</v>
      </c>
      <c r="F29" s="111">
        <v>0</v>
      </c>
      <c r="G29" s="111">
        <v>0</v>
      </c>
      <c r="H29" s="111">
        <v>0</v>
      </c>
      <c r="I29" s="111">
        <v>44000</v>
      </c>
      <c r="J29" s="111">
        <v>0</v>
      </c>
      <c r="K29" s="111">
        <v>44000</v>
      </c>
      <c r="L29" s="111">
        <v>598000</v>
      </c>
      <c r="M29" s="111">
        <v>1000</v>
      </c>
      <c r="N29" s="111">
        <v>599000</v>
      </c>
      <c r="O29" s="111">
        <v>642000</v>
      </c>
      <c r="P29" s="111">
        <v>1000</v>
      </c>
      <c r="Q29" s="111">
        <v>643000</v>
      </c>
      <c r="R29" s="110">
        <v>0.06853582554517133</v>
      </c>
      <c r="S29" s="110">
        <v>0</v>
      </c>
      <c r="T29" s="110">
        <v>0.06842923794712286</v>
      </c>
    </row>
    <row r="30" spans="1:20" ht="15">
      <c r="A30" s="108" t="s">
        <v>75</v>
      </c>
      <c r="B30" s="108" t="s">
        <v>84</v>
      </c>
      <c r="C30" s="111">
        <v>0</v>
      </c>
      <c r="D30" s="111">
        <v>0</v>
      </c>
      <c r="E30" s="111">
        <v>0</v>
      </c>
      <c r="F30" s="111">
        <v>0</v>
      </c>
      <c r="G30" s="111">
        <v>0</v>
      </c>
      <c r="H30" s="111">
        <v>0</v>
      </c>
      <c r="I30" s="111">
        <v>18000</v>
      </c>
      <c r="J30" s="111">
        <v>0</v>
      </c>
      <c r="K30" s="111">
        <v>18000</v>
      </c>
      <c r="L30" s="111">
        <v>379000</v>
      </c>
      <c r="M30" s="111">
        <v>1000</v>
      </c>
      <c r="N30" s="111">
        <v>380000</v>
      </c>
      <c r="O30" s="111">
        <v>397000</v>
      </c>
      <c r="P30" s="111">
        <v>1000</v>
      </c>
      <c r="Q30" s="111">
        <v>398000</v>
      </c>
      <c r="R30" s="110">
        <v>0.04534005037783375</v>
      </c>
      <c r="S30" s="110">
        <v>0</v>
      </c>
      <c r="T30" s="110">
        <v>0.04522613065326633</v>
      </c>
    </row>
    <row r="31" spans="1:20" ht="15">
      <c r="A31" s="108" t="s">
        <v>75</v>
      </c>
      <c r="B31" s="108" t="s">
        <v>85</v>
      </c>
      <c r="C31" s="111">
        <v>0</v>
      </c>
      <c r="D31" s="111">
        <v>0</v>
      </c>
      <c r="E31" s="111">
        <v>0</v>
      </c>
      <c r="F31" s="111">
        <v>0</v>
      </c>
      <c r="G31" s="111">
        <v>0</v>
      </c>
      <c r="H31" s="111">
        <v>0</v>
      </c>
      <c r="I31" s="111">
        <v>10000</v>
      </c>
      <c r="J31" s="111">
        <v>0</v>
      </c>
      <c r="K31" s="111">
        <v>10000</v>
      </c>
      <c r="L31" s="111">
        <v>205000</v>
      </c>
      <c r="M31" s="111">
        <v>1000</v>
      </c>
      <c r="N31" s="111">
        <v>206000</v>
      </c>
      <c r="O31" s="111">
        <v>215000</v>
      </c>
      <c r="P31" s="111">
        <v>1000</v>
      </c>
      <c r="Q31" s="111">
        <v>216000</v>
      </c>
      <c r="R31" s="110">
        <v>0.046511627906976744</v>
      </c>
      <c r="S31" s="110">
        <v>0</v>
      </c>
      <c r="T31" s="110">
        <v>0.046296296296296294</v>
      </c>
    </row>
    <row r="32" spans="1:20" ht="15">
      <c r="A32" s="108" t="s">
        <v>75</v>
      </c>
      <c r="B32" s="108" t="s">
        <v>86</v>
      </c>
      <c r="C32" s="111">
        <v>29000</v>
      </c>
      <c r="D32" s="111">
        <v>19000</v>
      </c>
      <c r="E32" s="111">
        <v>48000</v>
      </c>
      <c r="F32" s="111">
        <v>0</v>
      </c>
      <c r="G32" s="111">
        <v>0</v>
      </c>
      <c r="H32" s="111">
        <v>0</v>
      </c>
      <c r="I32" s="111">
        <v>72000</v>
      </c>
      <c r="J32" s="111">
        <v>25000</v>
      </c>
      <c r="K32" s="111">
        <v>97000</v>
      </c>
      <c r="L32" s="111">
        <v>2792000</v>
      </c>
      <c r="M32" s="111">
        <v>10866000</v>
      </c>
      <c r="N32" s="111">
        <v>13658000</v>
      </c>
      <c r="O32" s="111">
        <v>2893000</v>
      </c>
      <c r="P32" s="111">
        <v>10910000</v>
      </c>
      <c r="Q32" s="111">
        <v>13803000</v>
      </c>
      <c r="R32" s="110">
        <v>0.02488765986864846</v>
      </c>
      <c r="S32" s="110">
        <v>0.00229147571035747</v>
      </c>
      <c r="T32" s="110">
        <v>0.007027457799029197</v>
      </c>
    </row>
    <row r="33" spans="1:20" ht="15">
      <c r="A33" s="108" t="s">
        <v>75</v>
      </c>
      <c r="B33" s="108" t="s">
        <v>87</v>
      </c>
      <c r="C33" s="111">
        <v>0</v>
      </c>
      <c r="D33" s="111">
        <v>0</v>
      </c>
      <c r="E33" s="111">
        <v>0</v>
      </c>
      <c r="F33" s="111">
        <v>428000</v>
      </c>
      <c r="G33" s="111">
        <v>6000</v>
      </c>
      <c r="H33" s="111">
        <v>434000</v>
      </c>
      <c r="I33" s="111">
        <v>1000</v>
      </c>
      <c r="J33" s="111">
        <v>2000</v>
      </c>
      <c r="K33" s="111">
        <v>3000</v>
      </c>
      <c r="L33" s="111">
        <v>16480000</v>
      </c>
      <c r="M33" s="111">
        <v>14217000</v>
      </c>
      <c r="N33" s="111">
        <v>30697000</v>
      </c>
      <c r="O33" s="111">
        <v>16909000</v>
      </c>
      <c r="P33" s="111">
        <v>14225000</v>
      </c>
      <c r="Q33" s="111">
        <v>31134000</v>
      </c>
      <c r="R33" s="110">
        <v>5.914010290377905E-05</v>
      </c>
      <c r="S33" s="110">
        <v>0.000140597539543058</v>
      </c>
      <c r="T33" s="110">
        <v>9.635767970707265E-05</v>
      </c>
    </row>
    <row r="34" spans="1:20" ht="15">
      <c r="A34" s="108" t="s">
        <v>75</v>
      </c>
      <c r="B34" s="108" t="s">
        <v>88</v>
      </c>
      <c r="C34" s="111">
        <v>2000</v>
      </c>
      <c r="D34" s="111">
        <v>0</v>
      </c>
      <c r="E34" s="111">
        <v>2000</v>
      </c>
      <c r="F34" s="111">
        <v>152000</v>
      </c>
      <c r="G34" s="111">
        <v>4000</v>
      </c>
      <c r="H34" s="111">
        <v>156000</v>
      </c>
      <c r="I34" s="111">
        <v>0</v>
      </c>
      <c r="J34" s="111">
        <v>0</v>
      </c>
      <c r="K34" s="111">
        <v>0</v>
      </c>
      <c r="L34" s="111">
        <v>4276000</v>
      </c>
      <c r="M34" s="111">
        <v>4251000</v>
      </c>
      <c r="N34" s="111">
        <v>8527000</v>
      </c>
      <c r="O34" s="111">
        <v>4430000</v>
      </c>
      <c r="P34" s="111">
        <v>4255000</v>
      </c>
      <c r="Q34" s="111">
        <v>8685000</v>
      </c>
      <c r="R34" s="110">
        <v>0</v>
      </c>
      <c r="S34" s="110">
        <v>0</v>
      </c>
      <c r="T34" s="110">
        <v>0</v>
      </c>
    </row>
    <row r="35" spans="1:20" ht="15">
      <c r="A35" s="108" t="s">
        <v>76</v>
      </c>
      <c r="B35" s="108" t="s">
        <v>76</v>
      </c>
      <c r="C35" s="111">
        <v>0</v>
      </c>
      <c r="D35" s="111">
        <v>0</v>
      </c>
      <c r="E35" s="111">
        <v>0</v>
      </c>
      <c r="F35" s="111">
        <v>0</v>
      </c>
      <c r="G35" s="111">
        <v>0</v>
      </c>
      <c r="H35" s="111">
        <v>0</v>
      </c>
      <c r="I35" s="111">
        <v>0</v>
      </c>
      <c r="J35" s="111">
        <v>0</v>
      </c>
      <c r="K35" s="111">
        <v>0</v>
      </c>
      <c r="L35" s="111">
        <v>479756000</v>
      </c>
      <c r="M35" s="111">
        <v>868731000</v>
      </c>
      <c r="N35" s="111">
        <v>1348487000</v>
      </c>
      <c r="O35" s="111">
        <v>479756000</v>
      </c>
      <c r="P35" s="111">
        <v>868731000</v>
      </c>
      <c r="Q35" s="111">
        <v>1348487000</v>
      </c>
      <c r="R35" s="110">
        <v>0</v>
      </c>
      <c r="S35" s="110">
        <v>0</v>
      </c>
      <c r="T35" s="110">
        <v>0</v>
      </c>
    </row>
    <row r="36" spans="1:20" ht="15">
      <c r="A36" s="108" t="s">
        <v>76</v>
      </c>
      <c r="B36" s="108" t="s">
        <v>77</v>
      </c>
      <c r="C36" s="111">
        <v>0</v>
      </c>
      <c r="D36" s="111">
        <v>0</v>
      </c>
      <c r="E36" s="111">
        <v>0</v>
      </c>
      <c r="F36" s="111">
        <v>0</v>
      </c>
      <c r="G36" s="111">
        <v>0</v>
      </c>
      <c r="H36" s="111">
        <v>0</v>
      </c>
      <c r="I36" s="111">
        <v>0</v>
      </c>
      <c r="J36" s="111">
        <v>0</v>
      </c>
      <c r="K36" s="111">
        <v>0</v>
      </c>
      <c r="L36" s="111">
        <v>394000</v>
      </c>
      <c r="M36" s="111">
        <v>1000</v>
      </c>
      <c r="N36" s="111">
        <v>395000</v>
      </c>
      <c r="O36" s="111">
        <v>394000</v>
      </c>
      <c r="P36" s="111">
        <v>1000</v>
      </c>
      <c r="Q36" s="111">
        <v>395000</v>
      </c>
      <c r="R36" s="110">
        <v>0</v>
      </c>
      <c r="S36" s="110">
        <v>0</v>
      </c>
      <c r="T36" s="110">
        <v>0</v>
      </c>
    </row>
    <row r="37" spans="1:20" ht="15">
      <c r="A37" s="108" t="s">
        <v>76</v>
      </c>
      <c r="B37" s="108" t="s">
        <v>78</v>
      </c>
      <c r="C37" s="111">
        <v>116000</v>
      </c>
      <c r="D37" s="111">
        <v>0</v>
      </c>
      <c r="E37" s="111">
        <v>116000</v>
      </c>
      <c r="F37" s="111">
        <v>0</v>
      </c>
      <c r="G37" s="111">
        <v>0</v>
      </c>
      <c r="H37" s="111">
        <v>0</v>
      </c>
      <c r="I37" s="111">
        <v>6000</v>
      </c>
      <c r="J37" s="111">
        <v>0</v>
      </c>
      <c r="K37" s="111">
        <v>6000</v>
      </c>
      <c r="L37" s="111">
        <v>2284000</v>
      </c>
      <c r="M37" s="111">
        <v>2000</v>
      </c>
      <c r="N37" s="111">
        <v>2286000</v>
      </c>
      <c r="O37" s="111">
        <v>2406000</v>
      </c>
      <c r="P37" s="111">
        <v>2000</v>
      </c>
      <c r="Q37" s="111">
        <v>2408000</v>
      </c>
      <c r="R37" s="110">
        <v>0.0024937655860349127</v>
      </c>
      <c r="S37" s="110">
        <v>0</v>
      </c>
      <c r="T37" s="110">
        <v>0.0024916943521594683</v>
      </c>
    </row>
    <row r="38" spans="1:20" ht="15">
      <c r="A38" s="108" t="s">
        <v>76</v>
      </c>
      <c r="B38" s="108" t="s">
        <v>79</v>
      </c>
      <c r="C38" s="111">
        <v>0</v>
      </c>
      <c r="D38" s="111">
        <v>0</v>
      </c>
      <c r="E38" s="111">
        <v>0</v>
      </c>
      <c r="F38" s="111">
        <v>0</v>
      </c>
      <c r="G38" s="111">
        <v>0</v>
      </c>
      <c r="H38" s="111">
        <v>0</v>
      </c>
      <c r="I38" s="111">
        <v>0</v>
      </c>
      <c r="J38" s="111">
        <v>0</v>
      </c>
      <c r="K38" s="111">
        <v>0</v>
      </c>
      <c r="L38" s="111">
        <v>270000</v>
      </c>
      <c r="M38" s="111">
        <v>1000</v>
      </c>
      <c r="N38" s="111">
        <v>271000</v>
      </c>
      <c r="O38" s="111">
        <v>270000</v>
      </c>
      <c r="P38" s="111">
        <v>1000</v>
      </c>
      <c r="Q38" s="111">
        <v>271000</v>
      </c>
      <c r="R38" s="110">
        <v>0</v>
      </c>
      <c r="S38" s="110">
        <v>0</v>
      </c>
      <c r="T38" s="110">
        <v>0</v>
      </c>
    </row>
    <row r="39" spans="1:20" ht="15">
      <c r="A39" s="108" t="s">
        <v>76</v>
      </c>
      <c r="B39" s="108" t="s">
        <v>0</v>
      </c>
      <c r="C39" s="111">
        <v>0</v>
      </c>
      <c r="D39" s="111">
        <v>0</v>
      </c>
      <c r="E39" s="111">
        <v>0</v>
      </c>
      <c r="F39" s="111">
        <v>0</v>
      </c>
      <c r="G39" s="111">
        <v>0</v>
      </c>
      <c r="H39" s="111">
        <v>0</v>
      </c>
      <c r="I39" s="111">
        <v>0</v>
      </c>
      <c r="J39" s="111">
        <v>0</v>
      </c>
      <c r="K39" s="111">
        <v>0</v>
      </c>
      <c r="L39" s="111">
        <v>127000</v>
      </c>
      <c r="M39" s="111">
        <v>0</v>
      </c>
      <c r="N39" s="111">
        <v>127000</v>
      </c>
      <c r="O39" s="111">
        <v>127000</v>
      </c>
      <c r="P39" s="111">
        <v>0</v>
      </c>
      <c r="Q39" s="111">
        <v>127000</v>
      </c>
      <c r="R39" s="110">
        <v>0</v>
      </c>
      <c r="S39" s="110" t="s">
        <v>82</v>
      </c>
      <c r="T39" s="110">
        <v>0</v>
      </c>
    </row>
    <row r="40" spans="1:20" ht="15">
      <c r="A40" s="108" t="s">
        <v>76</v>
      </c>
      <c r="B40" s="108" t="s">
        <v>80</v>
      </c>
      <c r="C40" s="111">
        <v>0</v>
      </c>
      <c r="D40" s="111">
        <v>0</v>
      </c>
      <c r="E40" s="111">
        <v>0</v>
      </c>
      <c r="F40" s="111">
        <v>0</v>
      </c>
      <c r="G40" s="111">
        <v>0</v>
      </c>
      <c r="H40" s="111">
        <v>0</v>
      </c>
      <c r="I40" s="111">
        <v>0</v>
      </c>
      <c r="J40" s="111">
        <v>0</v>
      </c>
      <c r="K40" s="111">
        <v>0</v>
      </c>
      <c r="L40" s="111">
        <v>27374000</v>
      </c>
      <c r="M40" s="111">
        <v>19662000</v>
      </c>
      <c r="N40" s="111">
        <v>47036000</v>
      </c>
      <c r="O40" s="111">
        <v>27374000</v>
      </c>
      <c r="P40" s="111">
        <v>19662000</v>
      </c>
      <c r="Q40" s="111">
        <v>47036000</v>
      </c>
      <c r="R40" s="110">
        <v>0</v>
      </c>
      <c r="S40" s="110">
        <v>0</v>
      </c>
      <c r="T40" s="110">
        <v>0</v>
      </c>
    </row>
    <row r="41" spans="1:20" ht="15">
      <c r="A41" s="108" t="s">
        <v>76</v>
      </c>
      <c r="B41" s="108" t="s">
        <v>81</v>
      </c>
      <c r="C41" s="111">
        <v>60000</v>
      </c>
      <c r="D41" s="111">
        <v>0</v>
      </c>
      <c r="E41" s="111">
        <v>60000</v>
      </c>
      <c r="F41" s="111">
        <v>0</v>
      </c>
      <c r="G41" s="111">
        <v>0</v>
      </c>
      <c r="H41" s="111">
        <v>0</v>
      </c>
      <c r="I41" s="111">
        <v>0</v>
      </c>
      <c r="J41" s="111">
        <v>0</v>
      </c>
      <c r="K41" s="111">
        <v>0</v>
      </c>
      <c r="L41" s="111">
        <v>27000</v>
      </c>
      <c r="M41" s="111">
        <v>0</v>
      </c>
      <c r="N41" s="111">
        <v>27000</v>
      </c>
      <c r="O41" s="111">
        <v>87000</v>
      </c>
      <c r="P41" s="111">
        <v>0</v>
      </c>
      <c r="Q41" s="111">
        <v>87000</v>
      </c>
      <c r="R41" s="110">
        <v>0</v>
      </c>
      <c r="S41" s="110" t="s">
        <v>82</v>
      </c>
      <c r="T41" s="110">
        <v>0</v>
      </c>
    </row>
    <row r="42" spans="1:20" ht="15">
      <c r="A42" s="108" t="s">
        <v>76</v>
      </c>
      <c r="B42" s="108" t="s">
        <v>83</v>
      </c>
      <c r="C42" s="111">
        <v>0</v>
      </c>
      <c r="D42" s="111">
        <v>0</v>
      </c>
      <c r="E42" s="111">
        <v>0</v>
      </c>
      <c r="F42" s="111">
        <v>0</v>
      </c>
      <c r="G42" s="111">
        <v>0</v>
      </c>
      <c r="H42" s="111">
        <v>0</v>
      </c>
      <c r="I42" s="111">
        <v>0</v>
      </c>
      <c r="J42" s="111">
        <v>0</v>
      </c>
      <c r="K42" s="111">
        <v>0</v>
      </c>
      <c r="L42" s="111">
        <v>529000</v>
      </c>
      <c r="M42" s="111">
        <v>21992000</v>
      </c>
      <c r="N42" s="111">
        <v>22521000</v>
      </c>
      <c r="O42" s="111">
        <v>529000</v>
      </c>
      <c r="P42" s="111">
        <v>21992000</v>
      </c>
      <c r="Q42" s="111">
        <v>22521000</v>
      </c>
      <c r="R42" s="110">
        <v>0</v>
      </c>
      <c r="S42" s="110">
        <v>0</v>
      </c>
      <c r="T42" s="110">
        <v>0</v>
      </c>
    </row>
    <row r="43" spans="1:20" ht="15">
      <c r="A43" s="108" t="s">
        <v>76</v>
      </c>
      <c r="B43" s="108" t="s">
        <v>84</v>
      </c>
      <c r="C43" s="111">
        <v>0</v>
      </c>
      <c r="D43" s="111">
        <v>0</v>
      </c>
      <c r="E43" s="111">
        <v>0</v>
      </c>
      <c r="F43" s="111">
        <v>0</v>
      </c>
      <c r="G43" s="111">
        <v>0</v>
      </c>
      <c r="H43" s="111">
        <v>0</v>
      </c>
      <c r="I43" s="111">
        <v>0</v>
      </c>
      <c r="J43" s="111">
        <v>0</v>
      </c>
      <c r="K43" s="111">
        <v>0</v>
      </c>
      <c r="L43" s="111">
        <v>190000</v>
      </c>
      <c r="M43" s="111">
        <v>0</v>
      </c>
      <c r="N43" s="111">
        <v>190000</v>
      </c>
      <c r="O43" s="111">
        <v>190000</v>
      </c>
      <c r="P43" s="111">
        <v>0</v>
      </c>
      <c r="Q43" s="111">
        <v>190000</v>
      </c>
      <c r="R43" s="110">
        <v>0</v>
      </c>
      <c r="S43" s="110" t="s">
        <v>82</v>
      </c>
      <c r="T43" s="110">
        <v>0</v>
      </c>
    </row>
    <row r="44" spans="1:20" ht="15">
      <c r="A44" s="108" t="s">
        <v>76</v>
      </c>
      <c r="B44" s="108" t="s">
        <v>85</v>
      </c>
      <c r="C44" s="111">
        <v>0</v>
      </c>
      <c r="D44" s="111">
        <v>0</v>
      </c>
      <c r="E44" s="111">
        <v>0</v>
      </c>
      <c r="F44" s="111">
        <v>0</v>
      </c>
      <c r="G44" s="111">
        <v>0</v>
      </c>
      <c r="H44" s="111">
        <v>0</v>
      </c>
      <c r="I44" s="111">
        <v>0</v>
      </c>
      <c r="J44" s="111">
        <v>0</v>
      </c>
      <c r="K44" s="111">
        <v>0</v>
      </c>
      <c r="L44" s="111">
        <v>222000</v>
      </c>
      <c r="M44" s="111">
        <v>1937000</v>
      </c>
      <c r="N44" s="111">
        <v>2159000</v>
      </c>
      <c r="O44" s="111">
        <v>222000</v>
      </c>
      <c r="P44" s="111">
        <v>1937000</v>
      </c>
      <c r="Q44" s="111">
        <v>2159000</v>
      </c>
      <c r="R44" s="110">
        <v>0</v>
      </c>
      <c r="S44" s="110">
        <v>0</v>
      </c>
      <c r="T44" s="110">
        <v>0</v>
      </c>
    </row>
    <row r="45" spans="1:20" ht="15">
      <c r="A45" s="108" t="s">
        <v>76</v>
      </c>
      <c r="B45" s="108" t="s">
        <v>86</v>
      </c>
      <c r="C45" s="111">
        <v>7000</v>
      </c>
      <c r="D45" s="111">
        <v>2000</v>
      </c>
      <c r="E45" s="111">
        <v>9000</v>
      </c>
      <c r="F45" s="111">
        <v>27000</v>
      </c>
      <c r="G45" s="111">
        <v>2000</v>
      </c>
      <c r="H45" s="111">
        <v>29000</v>
      </c>
      <c r="I45" s="111">
        <v>0</v>
      </c>
      <c r="J45" s="111">
        <v>0</v>
      </c>
      <c r="K45" s="111">
        <v>0</v>
      </c>
      <c r="L45" s="111">
        <v>11743000</v>
      </c>
      <c r="M45" s="111">
        <v>18805000</v>
      </c>
      <c r="N45" s="111">
        <v>30548000</v>
      </c>
      <c r="O45" s="111">
        <v>11777000</v>
      </c>
      <c r="P45" s="111">
        <v>18809000</v>
      </c>
      <c r="Q45" s="111">
        <v>30586000</v>
      </c>
      <c r="R45" s="110">
        <v>0</v>
      </c>
      <c r="S45" s="110">
        <v>0</v>
      </c>
      <c r="T45" s="110">
        <v>0</v>
      </c>
    </row>
    <row r="46" spans="1:20" ht="15">
      <c r="A46" s="108" t="s">
        <v>76</v>
      </c>
      <c r="B46" s="108" t="s">
        <v>87</v>
      </c>
      <c r="C46" s="111">
        <v>450000</v>
      </c>
      <c r="D46" s="111">
        <v>188000</v>
      </c>
      <c r="E46" s="111">
        <v>638000</v>
      </c>
      <c r="F46" s="111">
        <v>0</v>
      </c>
      <c r="G46" s="111">
        <v>0</v>
      </c>
      <c r="H46" s="111">
        <v>0</v>
      </c>
      <c r="I46" s="111">
        <v>28000</v>
      </c>
      <c r="J46" s="111">
        <v>1000</v>
      </c>
      <c r="K46" s="111">
        <v>29000</v>
      </c>
      <c r="L46" s="111">
        <v>737000</v>
      </c>
      <c r="M46" s="111">
        <v>683000</v>
      </c>
      <c r="N46" s="111">
        <v>1420000</v>
      </c>
      <c r="O46" s="111">
        <v>1215000</v>
      </c>
      <c r="P46" s="111">
        <v>872000</v>
      </c>
      <c r="Q46" s="111">
        <v>2087000</v>
      </c>
      <c r="R46" s="110">
        <v>0.023045267489711935</v>
      </c>
      <c r="S46" s="110">
        <v>0.0011467889908256881</v>
      </c>
      <c r="T46" s="110">
        <v>0.013895543842836608</v>
      </c>
    </row>
    <row r="47" spans="1:20" ht="15">
      <c r="A47" s="108" t="s">
        <v>76</v>
      </c>
      <c r="B47" s="108" t="s">
        <v>88</v>
      </c>
      <c r="C47" s="111">
        <v>523000</v>
      </c>
      <c r="D47" s="111">
        <v>284000</v>
      </c>
      <c r="E47" s="111">
        <v>807000</v>
      </c>
      <c r="F47" s="111">
        <v>0</v>
      </c>
      <c r="G47" s="111">
        <v>0</v>
      </c>
      <c r="H47" s="111">
        <v>0</v>
      </c>
      <c r="I47" s="111">
        <v>146000</v>
      </c>
      <c r="J47" s="111">
        <v>11000</v>
      </c>
      <c r="K47" s="111">
        <v>157000</v>
      </c>
      <c r="L47" s="111">
        <v>4669000</v>
      </c>
      <c r="M47" s="111">
        <v>883000</v>
      </c>
      <c r="N47" s="111">
        <v>5552000</v>
      </c>
      <c r="O47" s="111">
        <v>5338000</v>
      </c>
      <c r="P47" s="111">
        <v>1178000</v>
      </c>
      <c r="Q47" s="111">
        <v>6516000</v>
      </c>
      <c r="R47" s="110">
        <v>0.027351067815661295</v>
      </c>
      <c r="S47" s="110">
        <v>0.00933786078098472</v>
      </c>
      <c r="T47" s="110">
        <v>0.024094536525475753</v>
      </c>
    </row>
    <row r="48" spans="1:20" ht="15">
      <c r="A48" s="108" t="s">
        <v>77</v>
      </c>
      <c r="B48" s="108" t="s">
        <v>77</v>
      </c>
      <c r="C48" s="111">
        <v>0</v>
      </c>
      <c r="D48" s="111">
        <v>0</v>
      </c>
      <c r="E48" s="111">
        <v>0</v>
      </c>
      <c r="F48" s="111">
        <v>0</v>
      </c>
      <c r="G48" s="111">
        <v>0</v>
      </c>
      <c r="H48" s="111">
        <v>0</v>
      </c>
      <c r="I48" s="111">
        <v>0</v>
      </c>
      <c r="J48" s="111">
        <v>0</v>
      </c>
      <c r="K48" s="111">
        <v>0</v>
      </c>
      <c r="L48" s="111">
        <v>586542000</v>
      </c>
      <c r="M48" s="111">
        <v>1062097000</v>
      </c>
      <c r="N48" s="111">
        <v>1648639000</v>
      </c>
      <c r="O48" s="111">
        <v>586542000</v>
      </c>
      <c r="P48" s="111">
        <v>1062097000</v>
      </c>
      <c r="Q48" s="111">
        <v>1648639000</v>
      </c>
      <c r="R48" s="110">
        <v>0</v>
      </c>
      <c r="S48" s="110">
        <v>0</v>
      </c>
      <c r="T48" s="110">
        <v>0</v>
      </c>
    </row>
    <row r="49" spans="1:20" ht="15">
      <c r="A49" s="108" t="s">
        <v>77</v>
      </c>
      <c r="B49" s="108" t="s">
        <v>78</v>
      </c>
      <c r="C49" s="111">
        <v>0</v>
      </c>
      <c r="D49" s="111">
        <v>0</v>
      </c>
      <c r="E49" s="111">
        <v>0</v>
      </c>
      <c r="F49" s="111">
        <v>0</v>
      </c>
      <c r="G49" s="111">
        <v>0</v>
      </c>
      <c r="H49" s="111">
        <v>0</v>
      </c>
      <c r="I49" s="111">
        <v>92000</v>
      </c>
      <c r="J49" s="111">
        <v>3000</v>
      </c>
      <c r="K49" s="111">
        <v>95000</v>
      </c>
      <c r="L49" s="111">
        <v>2667000</v>
      </c>
      <c r="M49" s="111">
        <v>1270000</v>
      </c>
      <c r="N49" s="111">
        <v>3937000</v>
      </c>
      <c r="O49" s="111">
        <v>2759000</v>
      </c>
      <c r="P49" s="111">
        <v>1273000</v>
      </c>
      <c r="Q49" s="111">
        <v>4032000</v>
      </c>
      <c r="R49" s="110">
        <v>0.03334541500543675</v>
      </c>
      <c r="S49" s="110">
        <v>0.002356637863315004</v>
      </c>
      <c r="T49" s="110">
        <v>0.023561507936507936</v>
      </c>
    </row>
    <row r="50" spans="1:20" ht="15">
      <c r="A50" s="108" t="s">
        <v>77</v>
      </c>
      <c r="B50" s="108" t="s">
        <v>79</v>
      </c>
      <c r="C50" s="111">
        <v>0</v>
      </c>
      <c r="D50" s="111">
        <v>0</v>
      </c>
      <c r="E50" s="111">
        <v>0</v>
      </c>
      <c r="F50" s="111">
        <v>0</v>
      </c>
      <c r="G50" s="111">
        <v>0</v>
      </c>
      <c r="H50" s="111">
        <v>0</v>
      </c>
      <c r="I50" s="111">
        <v>2000</v>
      </c>
      <c r="J50" s="111">
        <v>10000</v>
      </c>
      <c r="K50" s="111">
        <v>12000</v>
      </c>
      <c r="L50" s="111">
        <v>13936000</v>
      </c>
      <c r="M50" s="111">
        <v>23408000</v>
      </c>
      <c r="N50" s="111">
        <v>37344000</v>
      </c>
      <c r="O50" s="111">
        <v>13938000</v>
      </c>
      <c r="P50" s="111">
        <v>23418000</v>
      </c>
      <c r="Q50" s="111">
        <v>37356000</v>
      </c>
      <c r="R50" s="110">
        <v>0.00014349261013057828</v>
      </c>
      <c r="S50" s="110">
        <v>0.0004270219489281749</v>
      </c>
      <c r="T50" s="110">
        <v>0.00032123353678124</v>
      </c>
    </row>
    <row r="51" spans="1:20" ht="15">
      <c r="A51" s="108" t="s">
        <v>77</v>
      </c>
      <c r="B51" s="108" t="s">
        <v>0</v>
      </c>
      <c r="C51" s="111">
        <v>0</v>
      </c>
      <c r="D51" s="111">
        <v>0</v>
      </c>
      <c r="E51" s="111">
        <v>0</v>
      </c>
      <c r="F51" s="111">
        <v>0</v>
      </c>
      <c r="G51" s="111">
        <v>0</v>
      </c>
      <c r="H51" s="111">
        <v>0</v>
      </c>
      <c r="I51" s="111">
        <v>265000</v>
      </c>
      <c r="J51" s="111">
        <v>54000</v>
      </c>
      <c r="K51" s="111">
        <v>319000</v>
      </c>
      <c r="L51" s="111">
        <v>10545000</v>
      </c>
      <c r="M51" s="111">
        <v>9455000</v>
      </c>
      <c r="N51" s="111">
        <v>20000000</v>
      </c>
      <c r="O51" s="111">
        <v>10810000</v>
      </c>
      <c r="P51" s="111">
        <v>9509000</v>
      </c>
      <c r="Q51" s="111">
        <v>20319000</v>
      </c>
      <c r="R51" s="110">
        <v>0.024514338575393153</v>
      </c>
      <c r="S51" s="110">
        <v>0.005678830581554317</v>
      </c>
      <c r="T51" s="110">
        <v>0.01569959151533048</v>
      </c>
    </row>
    <row r="52" spans="1:20" ht="15">
      <c r="A52" s="108" t="s">
        <v>77</v>
      </c>
      <c r="B52" s="108" t="s">
        <v>80</v>
      </c>
      <c r="C52" s="111">
        <v>0</v>
      </c>
      <c r="D52" s="111">
        <v>0</v>
      </c>
      <c r="E52" s="111">
        <v>0</v>
      </c>
      <c r="F52" s="111">
        <v>0</v>
      </c>
      <c r="G52" s="111">
        <v>0</v>
      </c>
      <c r="H52" s="111">
        <v>0</v>
      </c>
      <c r="I52" s="111">
        <v>37000</v>
      </c>
      <c r="J52" s="111">
        <v>0</v>
      </c>
      <c r="K52" s="111">
        <v>37000</v>
      </c>
      <c r="L52" s="111">
        <v>1657000</v>
      </c>
      <c r="M52" s="111">
        <v>6000</v>
      </c>
      <c r="N52" s="111">
        <v>1663000</v>
      </c>
      <c r="O52" s="111">
        <v>1694000</v>
      </c>
      <c r="P52" s="111">
        <v>6000</v>
      </c>
      <c r="Q52" s="111">
        <v>1700000</v>
      </c>
      <c r="R52" s="110">
        <v>0.021841794569067298</v>
      </c>
      <c r="S52" s="110">
        <v>0</v>
      </c>
      <c r="T52" s="110">
        <v>0.02176470588235294</v>
      </c>
    </row>
    <row r="53" spans="1:20" ht="15">
      <c r="A53" s="108" t="s">
        <v>77</v>
      </c>
      <c r="B53" s="108" t="s">
        <v>81</v>
      </c>
      <c r="C53" s="111">
        <v>1000</v>
      </c>
      <c r="D53" s="111">
        <v>0</v>
      </c>
      <c r="E53" s="111">
        <v>1000</v>
      </c>
      <c r="F53" s="111">
        <v>0</v>
      </c>
      <c r="G53" s="111">
        <v>0</v>
      </c>
      <c r="H53" s="111">
        <v>0</v>
      </c>
      <c r="I53" s="111">
        <v>6000</v>
      </c>
      <c r="J53" s="111">
        <v>0</v>
      </c>
      <c r="K53" s="111">
        <v>6000</v>
      </c>
      <c r="L53" s="111">
        <v>31000</v>
      </c>
      <c r="M53" s="111">
        <v>0</v>
      </c>
      <c r="N53" s="111">
        <v>31000</v>
      </c>
      <c r="O53" s="111">
        <v>38000</v>
      </c>
      <c r="P53" s="111">
        <v>0</v>
      </c>
      <c r="Q53" s="111">
        <v>38000</v>
      </c>
      <c r="R53" s="110">
        <v>0.15789473684210525</v>
      </c>
      <c r="S53" s="110" t="s">
        <v>82</v>
      </c>
      <c r="T53" s="110">
        <v>0.15789473684210525</v>
      </c>
    </row>
    <row r="54" spans="1:20" ht="15">
      <c r="A54" s="108" t="s">
        <v>77</v>
      </c>
      <c r="B54" s="108" t="s">
        <v>83</v>
      </c>
      <c r="C54" s="111">
        <v>0</v>
      </c>
      <c r="D54" s="111">
        <v>0</v>
      </c>
      <c r="E54" s="111">
        <v>0</v>
      </c>
      <c r="F54" s="111">
        <v>0</v>
      </c>
      <c r="G54" s="111">
        <v>0</v>
      </c>
      <c r="H54" s="111">
        <v>0</v>
      </c>
      <c r="I54" s="111">
        <v>32000</v>
      </c>
      <c r="J54" s="111">
        <v>0</v>
      </c>
      <c r="K54" s="111">
        <v>32000</v>
      </c>
      <c r="L54" s="111">
        <v>922000</v>
      </c>
      <c r="M54" s="111">
        <v>268000</v>
      </c>
      <c r="N54" s="111">
        <v>1190000</v>
      </c>
      <c r="O54" s="111">
        <v>954000</v>
      </c>
      <c r="P54" s="111">
        <v>268000</v>
      </c>
      <c r="Q54" s="111">
        <v>1222000</v>
      </c>
      <c r="R54" s="110">
        <v>0.033542976939203356</v>
      </c>
      <c r="S54" s="110">
        <v>0</v>
      </c>
      <c r="T54" s="110">
        <v>0.02618657937806874</v>
      </c>
    </row>
    <row r="55" spans="1:20" ht="15">
      <c r="A55" s="108" t="s">
        <v>77</v>
      </c>
      <c r="B55" s="108" t="s">
        <v>84</v>
      </c>
      <c r="C55" s="111">
        <v>0</v>
      </c>
      <c r="D55" s="111">
        <v>0</v>
      </c>
      <c r="E55" s="111">
        <v>0</v>
      </c>
      <c r="F55" s="111">
        <v>0</v>
      </c>
      <c r="G55" s="111">
        <v>0</v>
      </c>
      <c r="H55" s="111">
        <v>0</v>
      </c>
      <c r="I55" s="111">
        <v>53000</v>
      </c>
      <c r="J55" s="111">
        <v>17000</v>
      </c>
      <c r="K55" s="111">
        <v>70000</v>
      </c>
      <c r="L55" s="111">
        <v>11561000</v>
      </c>
      <c r="M55" s="111">
        <v>6127000</v>
      </c>
      <c r="N55" s="111">
        <v>17688000</v>
      </c>
      <c r="O55" s="111">
        <v>11614000</v>
      </c>
      <c r="P55" s="111">
        <v>6144000</v>
      </c>
      <c r="Q55" s="111">
        <v>17758000</v>
      </c>
      <c r="R55" s="110">
        <v>0.004563457895643189</v>
      </c>
      <c r="S55" s="110">
        <v>0.0027669270833333335</v>
      </c>
      <c r="T55" s="110">
        <v>0.003941885347449037</v>
      </c>
    </row>
    <row r="56" spans="1:20" ht="15">
      <c r="A56" s="108" t="s">
        <v>77</v>
      </c>
      <c r="B56" s="108" t="s">
        <v>85</v>
      </c>
      <c r="C56" s="111">
        <v>0</v>
      </c>
      <c r="D56" s="111">
        <v>0</v>
      </c>
      <c r="E56" s="111">
        <v>0</v>
      </c>
      <c r="F56" s="111">
        <v>0</v>
      </c>
      <c r="G56" s="111">
        <v>0</v>
      </c>
      <c r="H56" s="111">
        <v>0</v>
      </c>
      <c r="I56" s="111">
        <v>0</v>
      </c>
      <c r="J56" s="111">
        <v>0</v>
      </c>
      <c r="K56" s="111">
        <v>0</v>
      </c>
      <c r="L56" s="111">
        <v>5641000</v>
      </c>
      <c r="M56" s="111">
        <v>1870000</v>
      </c>
      <c r="N56" s="111">
        <v>7511000</v>
      </c>
      <c r="O56" s="111">
        <v>5641000</v>
      </c>
      <c r="P56" s="111">
        <v>1870000</v>
      </c>
      <c r="Q56" s="111">
        <v>7511000</v>
      </c>
      <c r="R56" s="110">
        <v>0</v>
      </c>
      <c r="S56" s="110">
        <v>0</v>
      </c>
      <c r="T56" s="110">
        <v>0</v>
      </c>
    </row>
    <row r="57" spans="1:20" ht="15">
      <c r="A57" s="108" t="s">
        <v>77</v>
      </c>
      <c r="B57" s="108" t="s">
        <v>86</v>
      </c>
      <c r="C57" s="111">
        <v>1000</v>
      </c>
      <c r="D57" s="111">
        <v>0</v>
      </c>
      <c r="E57" s="111">
        <v>1000</v>
      </c>
      <c r="F57" s="111">
        <v>0</v>
      </c>
      <c r="G57" s="111">
        <v>0</v>
      </c>
      <c r="H57" s="111">
        <v>0</v>
      </c>
      <c r="I57" s="111">
        <v>83000</v>
      </c>
      <c r="J57" s="111">
        <v>22000</v>
      </c>
      <c r="K57" s="111">
        <v>105000</v>
      </c>
      <c r="L57" s="111">
        <v>3133000</v>
      </c>
      <c r="M57" s="111">
        <v>3105000</v>
      </c>
      <c r="N57" s="111">
        <v>6238000</v>
      </c>
      <c r="O57" s="111">
        <v>3217000</v>
      </c>
      <c r="P57" s="111">
        <v>3127000</v>
      </c>
      <c r="Q57" s="111">
        <v>6344000</v>
      </c>
      <c r="R57" s="110">
        <v>0.025800435188063412</v>
      </c>
      <c r="S57" s="110">
        <v>0.007035497281739686</v>
      </c>
      <c r="T57" s="110">
        <v>0.01655107187894073</v>
      </c>
    </row>
    <row r="58" spans="1:20" ht="15">
      <c r="A58" s="108" t="s">
        <v>77</v>
      </c>
      <c r="B58" s="108" t="s">
        <v>87</v>
      </c>
      <c r="C58" s="111">
        <v>0</v>
      </c>
      <c r="D58" s="111">
        <v>0</v>
      </c>
      <c r="E58" s="111">
        <v>0</v>
      </c>
      <c r="F58" s="111">
        <v>0</v>
      </c>
      <c r="G58" s="111">
        <v>0</v>
      </c>
      <c r="H58" s="111">
        <v>0</v>
      </c>
      <c r="I58" s="111">
        <v>104000</v>
      </c>
      <c r="J58" s="111">
        <v>139000</v>
      </c>
      <c r="K58" s="111">
        <v>243000</v>
      </c>
      <c r="L58" s="111">
        <v>492000</v>
      </c>
      <c r="M58" s="111">
        <v>287000</v>
      </c>
      <c r="N58" s="111">
        <v>779000</v>
      </c>
      <c r="O58" s="111">
        <v>596000</v>
      </c>
      <c r="P58" s="111">
        <v>426000</v>
      </c>
      <c r="Q58" s="111">
        <v>1022000</v>
      </c>
      <c r="R58" s="110">
        <v>0.174496644295302</v>
      </c>
      <c r="S58" s="110">
        <v>0.32629107981220656</v>
      </c>
      <c r="T58" s="110">
        <v>0.23776908023483365</v>
      </c>
    </row>
    <row r="59" spans="1:20" ht="15">
      <c r="A59" s="108" t="s">
        <v>77</v>
      </c>
      <c r="B59" s="108" t="s">
        <v>88</v>
      </c>
      <c r="C59" s="111">
        <v>2000</v>
      </c>
      <c r="D59" s="111">
        <v>0</v>
      </c>
      <c r="E59" s="111">
        <v>2000</v>
      </c>
      <c r="F59" s="111">
        <v>0</v>
      </c>
      <c r="G59" s="111">
        <v>0</v>
      </c>
      <c r="H59" s="111">
        <v>0</v>
      </c>
      <c r="I59" s="111">
        <v>478000</v>
      </c>
      <c r="J59" s="111">
        <v>188000</v>
      </c>
      <c r="K59" s="111">
        <v>666000</v>
      </c>
      <c r="L59" s="111">
        <v>1373000</v>
      </c>
      <c r="M59" s="111">
        <v>452000</v>
      </c>
      <c r="N59" s="111">
        <v>1825000</v>
      </c>
      <c r="O59" s="111">
        <v>1853000</v>
      </c>
      <c r="P59" s="111">
        <v>640000</v>
      </c>
      <c r="Q59" s="111">
        <v>2493000</v>
      </c>
      <c r="R59" s="110">
        <v>0.2579600647598489</v>
      </c>
      <c r="S59" s="110">
        <v>0.29375</v>
      </c>
      <c r="T59" s="110">
        <v>0.26714801444043323</v>
      </c>
    </row>
    <row r="60" spans="1:20" ht="15">
      <c r="A60" s="108" t="s">
        <v>78</v>
      </c>
      <c r="B60" s="108" t="s">
        <v>78</v>
      </c>
      <c r="C60" s="111">
        <v>0</v>
      </c>
      <c r="D60" s="111">
        <v>0</v>
      </c>
      <c r="E60" s="111">
        <v>0</v>
      </c>
      <c r="F60" s="111">
        <v>0</v>
      </c>
      <c r="G60" s="111">
        <v>0</v>
      </c>
      <c r="H60" s="111">
        <v>0</v>
      </c>
      <c r="I60" s="111">
        <v>0</v>
      </c>
      <c r="J60" s="111">
        <v>0</v>
      </c>
      <c r="K60" s="111">
        <v>0</v>
      </c>
      <c r="L60" s="111">
        <v>562950000</v>
      </c>
      <c r="M60" s="111">
        <v>1019376000</v>
      </c>
      <c r="N60" s="111">
        <v>1582326000</v>
      </c>
      <c r="O60" s="111">
        <v>562950000</v>
      </c>
      <c r="P60" s="111">
        <v>1019376000</v>
      </c>
      <c r="Q60" s="111">
        <v>1582326000</v>
      </c>
      <c r="R60" s="110">
        <v>0</v>
      </c>
      <c r="S60" s="110">
        <v>0</v>
      </c>
      <c r="T60" s="110">
        <v>0</v>
      </c>
    </row>
    <row r="61" spans="1:20" ht="15">
      <c r="A61" s="108" t="s">
        <v>78</v>
      </c>
      <c r="B61" s="108" t="s">
        <v>79</v>
      </c>
      <c r="C61" s="111">
        <v>0</v>
      </c>
      <c r="D61" s="111">
        <v>0</v>
      </c>
      <c r="E61" s="111">
        <v>0</v>
      </c>
      <c r="F61" s="111">
        <v>0</v>
      </c>
      <c r="G61" s="111">
        <v>0</v>
      </c>
      <c r="H61" s="111">
        <v>0</v>
      </c>
      <c r="I61" s="111">
        <v>17000</v>
      </c>
      <c r="J61" s="111">
        <v>9000</v>
      </c>
      <c r="K61" s="111">
        <v>26000</v>
      </c>
      <c r="L61" s="111">
        <v>20239000</v>
      </c>
      <c r="M61" s="111">
        <v>4307000</v>
      </c>
      <c r="N61" s="111">
        <v>24546000</v>
      </c>
      <c r="O61" s="111">
        <v>20256000</v>
      </c>
      <c r="P61" s="111">
        <v>4316000</v>
      </c>
      <c r="Q61" s="111">
        <v>24572000</v>
      </c>
      <c r="R61" s="110">
        <v>0.0008392575039494471</v>
      </c>
      <c r="S61" s="110">
        <v>0.0020852641334569047</v>
      </c>
      <c r="T61" s="110">
        <v>0.0010581149275598243</v>
      </c>
    </row>
    <row r="62" spans="1:20" ht="15">
      <c r="A62" s="108" t="s">
        <v>78</v>
      </c>
      <c r="B62" s="108" t="s">
        <v>0</v>
      </c>
      <c r="C62" s="111">
        <v>2000</v>
      </c>
      <c r="D62" s="111">
        <v>0</v>
      </c>
      <c r="E62" s="111">
        <v>2000</v>
      </c>
      <c r="F62" s="111">
        <v>0</v>
      </c>
      <c r="G62" s="111">
        <v>0</v>
      </c>
      <c r="H62" s="111">
        <v>0</v>
      </c>
      <c r="I62" s="111">
        <v>50000</v>
      </c>
      <c r="J62" s="111">
        <v>0</v>
      </c>
      <c r="K62" s="111">
        <v>50000</v>
      </c>
      <c r="L62" s="111">
        <v>398000</v>
      </c>
      <c r="M62" s="111">
        <v>0</v>
      </c>
      <c r="N62" s="111">
        <v>398000</v>
      </c>
      <c r="O62" s="111">
        <v>450000</v>
      </c>
      <c r="P62" s="111">
        <v>0</v>
      </c>
      <c r="Q62" s="111">
        <v>450000</v>
      </c>
      <c r="R62" s="110">
        <v>0.1111111111111111</v>
      </c>
      <c r="S62" s="110" t="s">
        <v>82</v>
      </c>
      <c r="T62" s="110">
        <v>0.1111111111111111</v>
      </c>
    </row>
    <row r="63" spans="1:20" ht="15">
      <c r="A63" s="108" t="s">
        <v>78</v>
      </c>
      <c r="B63" s="108" t="s">
        <v>80</v>
      </c>
      <c r="C63" s="111">
        <v>289000</v>
      </c>
      <c r="D63" s="111">
        <v>0</v>
      </c>
      <c r="E63" s="111">
        <v>289000</v>
      </c>
      <c r="F63" s="111">
        <v>0</v>
      </c>
      <c r="G63" s="111">
        <v>0</v>
      </c>
      <c r="H63" s="111">
        <v>0</v>
      </c>
      <c r="I63" s="111">
        <v>333000</v>
      </c>
      <c r="J63" s="111">
        <v>0</v>
      </c>
      <c r="K63" s="111">
        <v>333000</v>
      </c>
      <c r="L63" s="111">
        <v>3437000</v>
      </c>
      <c r="M63" s="111">
        <v>10000</v>
      </c>
      <c r="N63" s="111">
        <v>3447000</v>
      </c>
      <c r="O63" s="111">
        <v>4059000</v>
      </c>
      <c r="P63" s="111">
        <v>10000</v>
      </c>
      <c r="Q63" s="111">
        <v>4069000</v>
      </c>
      <c r="R63" s="110">
        <v>0.082039911308204</v>
      </c>
      <c r="S63" s="110">
        <v>0</v>
      </c>
      <c r="T63" s="110">
        <v>0.08183828950602114</v>
      </c>
    </row>
    <row r="64" spans="1:20" ht="15">
      <c r="A64" s="108" t="s">
        <v>78</v>
      </c>
      <c r="B64" s="108" t="s">
        <v>81</v>
      </c>
      <c r="C64" s="111">
        <v>0</v>
      </c>
      <c r="D64" s="111">
        <v>0</v>
      </c>
      <c r="E64" s="111">
        <v>0</v>
      </c>
      <c r="F64" s="111">
        <v>0</v>
      </c>
      <c r="G64" s="111">
        <v>0</v>
      </c>
      <c r="H64" s="111">
        <v>0</v>
      </c>
      <c r="I64" s="111">
        <v>5000</v>
      </c>
      <c r="J64" s="111">
        <v>0</v>
      </c>
      <c r="K64" s="111">
        <v>5000</v>
      </c>
      <c r="L64" s="111">
        <v>118000</v>
      </c>
      <c r="M64" s="111">
        <v>0</v>
      </c>
      <c r="N64" s="111">
        <v>118000</v>
      </c>
      <c r="O64" s="111">
        <v>123000</v>
      </c>
      <c r="P64" s="111">
        <v>0</v>
      </c>
      <c r="Q64" s="111">
        <v>123000</v>
      </c>
      <c r="R64" s="110">
        <v>0.04065040650406504</v>
      </c>
      <c r="S64" s="110" t="s">
        <v>82</v>
      </c>
      <c r="T64" s="110">
        <v>0.04065040650406504</v>
      </c>
    </row>
    <row r="65" spans="1:20" ht="15">
      <c r="A65" s="108" t="s">
        <v>78</v>
      </c>
      <c r="B65" s="108" t="s">
        <v>83</v>
      </c>
      <c r="C65" s="111">
        <v>32000</v>
      </c>
      <c r="D65" s="111">
        <v>0</v>
      </c>
      <c r="E65" s="111">
        <v>32000</v>
      </c>
      <c r="F65" s="111">
        <v>0</v>
      </c>
      <c r="G65" s="111">
        <v>0</v>
      </c>
      <c r="H65" s="111">
        <v>0</v>
      </c>
      <c r="I65" s="111">
        <v>290000</v>
      </c>
      <c r="J65" s="111">
        <v>0</v>
      </c>
      <c r="K65" s="111">
        <v>290000</v>
      </c>
      <c r="L65" s="111">
        <v>1141000</v>
      </c>
      <c r="M65" s="111">
        <v>0</v>
      </c>
      <c r="N65" s="111">
        <v>1141000</v>
      </c>
      <c r="O65" s="111">
        <v>1463000</v>
      </c>
      <c r="P65" s="111">
        <v>0</v>
      </c>
      <c r="Q65" s="111">
        <v>1463000</v>
      </c>
      <c r="R65" s="110">
        <v>0.19822282980177716</v>
      </c>
      <c r="S65" s="110" t="s">
        <v>82</v>
      </c>
      <c r="T65" s="110">
        <v>0.19822282980177716</v>
      </c>
    </row>
    <row r="66" spans="1:20" ht="15">
      <c r="A66" s="108" t="s">
        <v>78</v>
      </c>
      <c r="B66" s="108" t="s">
        <v>84</v>
      </c>
      <c r="C66" s="111">
        <v>0</v>
      </c>
      <c r="D66" s="111">
        <v>0</v>
      </c>
      <c r="E66" s="111">
        <v>0</v>
      </c>
      <c r="F66" s="111">
        <v>0</v>
      </c>
      <c r="G66" s="111">
        <v>0</v>
      </c>
      <c r="H66" s="111">
        <v>0</v>
      </c>
      <c r="I66" s="111">
        <v>165000</v>
      </c>
      <c r="J66" s="111">
        <v>0</v>
      </c>
      <c r="K66" s="111">
        <v>165000</v>
      </c>
      <c r="L66" s="111">
        <v>831000</v>
      </c>
      <c r="M66" s="111">
        <v>0</v>
      </c>
      <c r="N66" s="111">
        <v>831000</v>
      </c>
      <c r="O66" s="111">
        <v>996000</v>
      </c>
      <c r="P66" s="111">
        <v>0</v>
      </c>
      <c r="Q66" s="111">
        <v>996000</v>
      </c>
      <c r="R66" s="110">
        <v>0.16566265060240964</v>
      </c>
      <c r="S66" s="110" t="s">
        <v>82</v>
      </c>
      <c r="T66" s="110">
        <v>0.16566265060240964</v>
      </c>
    </row>
    <row r="67" spans="1:20" ht="15">
      <c r="A67" s="108" t="s">
        <v>78</v>
      </c>
      <c r="B67" s="108" t="s">
        <v>85</v>
      </c>
      <c r="C67" s="111">
        <v>6000</v>
      </c>
      <c r="D67" s="111">
        <v>0</v>
      </c>
      <c r="E67" s="111">
        <v>6000</v>
      </c>
      <c r="F67" s="111">
        <v>0</v>
      </c>
      <c r="G67" s="111">
        <v>0</v>
      </c>
      <c r="H67" s="111">
        <v>0</v>
      </c>
      <c r="I67" s="111">
        <v>25000</v>
      </c>
      <c r="J67" s="111">
        <v>0</v>
      </c>
      <c r="K67" s="111">
        <v>25000</v>
      </c>
      <c r="L67" s="111">
        <v>1440000</v>
      </c>
      <c r="M67" s="111">
        <v>59000</v>
      </c>
      <c r="N67" s="111">
        <v>1499000</v>
      </c>
      <c r="O67" s="111">
        <v>1471000</v>
      </c>
      <c r="P67" s="111">
        <v>59000</v>
      </c>
      <c r="Q67" s="111">
        <v>1530000</v>
      </c>
      <c r="R67" s="110">
        <v>0.01699524133242692</v>
      </c>
      <c r="S67" s="110">
        <v>0</v>
      </c>
      <c r="T67" s="110">
        <v>0.016339869281045753</v>
      </c>
    </row>
    <row r="68" spans="1:20" ht="15">
      <c r="A68" s="108" t="s">
        <v>78</v>
      </c>
      <c r="B68" s="108" t="s">
        <v>86</v>
      </c>
      <c r="C68" s="111">
        <v>469000</v>
      </c>
      <c r="D68" s="111">
        <v>424000</v>
      </c>
      <c r="E68" s="111">
        <v>893000</v>
      </c>
      <c r="F68" s="111">
        <v>1000</v>
      </c>
      <c r="G68" s="111">
        <v>0</v>
      </c>
      <c r="H68" s="111">
        <v>1000</v>
      </c>
      <c r="I68" s="111">
        <v>628000</v>
      </c>
      <c r="J68" s="111">
        <v>75000</v>
      </c>
      <c r="K68" s="111">
        <v>703000</v>
      </c>
      <c r="L68" s="111">
        <v>4149000</v>
      </c>
      <c r="M68" s="111">
        <v>4936000</v>
      </c>
      <c r="N68" s="111">
        <v>9085000</v>
      </c>
      <c r="O68" s="111">
        <v>5247000</v>
      </c>
      <c r="P68" s="111">
        <v>5435000</v>
      </c>
      <c r="Q68" s="111">
        <v>10682000</v>
      </c>
      <c r="R68" s="110">
        <v>0.11968744044215743</v>
      </c>
      <c r="S68" s="110">
        <v>0.013799448022079117</v>
      </c>
      <c r="T68" s="110">
        <v>0.06581164575922112</v>
      </c>
    </row>
    <row r="69" spans="1:20" ht="15">
      <c r="A69" s="108" t="s">
        <v>78</v>
      </c>
      <c r="B69" s="108" t="s">
        <v>87</v>
      </c>
      <c r="C69" s="111">
        <v>0</v>
      </c>
      <c r="D69" s="111">
        <v>0</v>
      </c>
      <c r="E69" s="111">
        <v>0</v>
      </c>
      <c r="F69" s="111">
        <v>0</v>
      </c>
      <c r="G69" s="111">
        <v>0</v>
      </c>
      <c r="H69" s="111">
        <v>0</v>
      </c>
      <c r="I69" s="111">
        <v>192000</v>
      </c>
      <c r="J69" s="111">
        <v>226000</v>
      </c>
      <c r="K69" s="111">
        <v>418000</v>
      </c>
      <c r="L69" s="111">
        <v>14795000</v>
      </c>
      <c r="M69" s="111">
        <v>24243000</v>
      </c>
      <c r="N69" s="111">
        <v>39038000</v>
      </c>
      <c r="O69" s="111">
        <v>14987000</v>
      </c>
      <c r="P69" s="111">
        <v>24469000</v>
      </c>
      <c r="Q69" s="111">
        <v>39456000</v>
      </c>
      <c r="R69" s="110">
        <v>0.01281110295589511</v>
      </c>
      <c r="S69" s="110">
        <v>0.009236176386448159</v>
      </c>
      <c r="T69" s="110">
        <v>0.010594079480940795</v>
      </c>
    </row>
    <row r="70" spans="1:20" ht="15">
      <c r="A70" s="108" t="s">
        <v>78</v>
      </c>
      <c r="B70" s="108" t="s">
        <v>88</v>
      </c>
      <c r="C70" s="111">
        <v>0</v>
      </c>
      <c r="D70" s="111">
        <v>0</v>
      </c>
      <c r="E70" s="111">
        <v>0</v>
      </c>
      <c r="F70" s="111">
        <v>0</v>
      </c>
      <c r="G70" s="111">
        <v>0</v>
      </c>
      <c r="H70" s="111">
        <v>0</v>
      </c>
      <c r="I70" s="111">
        <v>185000</v>
      </c>
      <c r="J70" s="111">
        <v>110000</v>
      </c>
      <c r="K70" s="111">
        <v>295000</v>
      </c>
      <c r="L70" s="111">
        <v>9616000</v>
      </c>
      <c r="M70" s="111">
        <v>5590000</v>
      </c>
      <c r="N70" s="111">
        <v>15206000</v>
      </c>
      <c r="O70" s="111">
        <v>9801000</v>
      </c>
      <c r="P70" s="111">
        <v>5700000</v>
      </c>
      <c r="Q70" s="111">
        <v>15501000</v>
      </c>
      <c r="R70" s="110">
        <v>0.018875624936230996</v>
      </c>
      <c r="S70" s="110">
        <v>0.01929824561403509</v>
      </c>
      <c r="T70" s="110">
        <v>0.01903103025611251</v>
      </c>
    </row>
    <row r="71" spans="1:20" ht="15">
      <c r="A71" s="108" t="s">
        <v>79</v>
      </c>
      <c r="B71" s="108" t="s">
        <v>79</v>
      </c>
      <c r="C71" s="111">
        <v>0</v>
      </c>
      <c r="D71" s="111">
        <v>0</v>
      </c>
      <c r="E71" s="111">
        <v>0</v>
      </c>
      <c r="F71" s="111">
        <v>0</v>
      </c>
      <c r="G71" s="111">
        <v>0</v>
      </c>
      <c r="H71" s="111">
        <v>0</v>
      </c>
      <c r="I71" s="111">
        <v>0</v>
      </c>
      <c r="J71" s="111">
        <v>0</v>
      </c>
      <c r="K71" s="111">
        <v>0</v>
      </c>
      <c r="L71" s="111">
        <v>286881000</v>
      </c>
      <c r="M71" s="111">
        <v>519478000</v>
      </c>
      <c r="N71" s="111">
        <v>806359000</v>
      </c>
      <c r="O71" s="111">
        <v>286881000</v>
      </c>
      <c r="P71" s="111">
        <v>519478000</v>
      </c>
      <c r="Q71" s="111">
        <v>806359000</v>
      </c>
      <c r="R71" s="110">
        <v>0</v>
      </c>
      <c r="S71" s="110">
        <v>0</v>
      </c>
      <c r="T71" s="110">
        <v>0</v>
      </c>
    </row>
    <row r="72" spans="1:20" ht="15">
      <c r="A72" s="108" t="s">
        <v>79</v>
      </c>
      <c r="B72" s="108" t="s">
        <v>0</v>
      </c>
      <c r="C72" s="111">
        <v>0</v>
      </c>
      <c r="D72" s="111">
        <v>0</v>
      </c>
      <c r="E72" s="111">
        <v>0</v>
      </c>
      <c r="F72" s="111">
        <v>0</v>
      </c>
      <c r="G72" s="111">
        <v>0</v>
      </c>
      <c r="H72" s="111">
        <v>0</v>
      </c>
      <c r="I72" s="111">
        <v>0</v>
      </c>
      <c r="J72" s="111">
        <v>0</v>
      </c>
      <c r="K72" s="111">
        <v>0</v>
      </c>
      <c r="L72" s="111">
        <v>3175000</v>
      </c>
      <c r="M72" s="111">
        <v>207000</v>
      </c>
      <c r="N72" s="111">
        <v>3382000</v>
      </c>
      <c r="O72" s="111">
        <v>3175000</v>
      </c>
      <c r="P72" s="111">
        <v>207000</v>
      </c>
      <c r="Q72" s="111">
        <v>3382000</v>
      </c>
      <c r="R72" s="110">
        <v>0</v>
      </c>
      <c r="S72" s="110">
        <v>0</v>
      </c>
      <c r="T72" s="110">
        <v>0</v>
      </c>
    </row>
    <row r="73" spans="1:20" ht="15">
      <c r="A73" s="108" t="s">
        <v>79</v>
      </c>
      <c r="B73" s="108" t="s">
        <v>80</v>
      </c>
      <c r="C73" s="111">
        <v>0</v>
      </c>
      <c r="D73" s="111">
        <v>0</v>
      </c>
      <c r="E73" s="111">
        <v>0</v>
      </c>
      <c r="F73" s="111">
        <v>0</v>
      </c>
      <c r="G73" s="111">
        <v>0</v>
      </c>
      <c r="H73" s="111">
        <v>0</v>
      </c>
      <c r="I73" s="111">
        <v>4000</v>
      </c>
      <c r="J73" s="111">
        <v>0</v>
      </c>
      <c r="K73" s="111">
        <v>4000</v>
      </c>
      <c r="L73" s="111">
        <v>930000</v>
      </c>
      <c r="M73" s="111">
        <v>3000</v>
      </c>
      <c r="N73" s="111">
        <v>933000</v>
      </c>
      <c r="O73" s="111">
        <v>934000</v>
      </c>
      <c r="P73" s="111">
        <v>3000</v>
      </c>
      <c r="Q73" s="111">
        <v>937000</v>
      </c>
      <c r="R73" s="110">
        <v>0.004282655246252677</v>
      </c>
      <c r="S73" s="110">
        <v>0</v>
      </c>
      <c r="T73" s="110">
        <v>0.004268943436499467</v>
      </c>
    </row>
    <row r="74" spans="1:20" ht="15">
      <c r="A74" s="108" t="s">
        <v>79</v>
      </c>
      <c r="B74" s="108" t="s">
        <v>81</v>
      </c>
      <c r="C74" s="111">
        <v>0</v>
      </c>
      <c r="D74" s="111">
        <v>0</v>
      </c>
      <c r="E74" s="111">
        <v>0</v>
      </c>
      <c r="F74" s="111">
        <v>0</v>
      </c>
      <c r="G74" s="111">
        <v>0</v>
      </c>
      <c r="H74" s="111">
        <v>0</v>
      </c>
      <c r="I74" s="111">
        <v>0</v>
      </c>
      <c r="J74" s="111">
        <v>0</v>
      </c>
      <c r="K74" s="111">
        <v>0</v>
      </c>
      <c r="L74" s="111">
        <v>17000</v>
      </c>
      <c r="M74" s="111">
        <v>0</v>
      </c>
      <c r="N74" s="111">
        <v>17000</v>
      </c>
      <c r="O74" s="111">
        <v>17000</v>
      </c>
      <c r="P74" s="111">
        <v>0</v>
      </c>
      <c r="Q74" s="111">
        <v>17000</v>
      </c>
      <c r="R74" s="110">
        <v>0</v>
      </c>
      <c r="S74" s="110" t="s">
        <v>82</v>
      </c>
      <c r="T74" s="110">
        <v>0</v>
      </c>
    </row>
    <row r="75" spans="1:20" ht="15">
      <c r="A75" s="108" t="s">
        <v>79</v>
      </c>
      <c r="B75" s="108" t="s">
        <v>83</v>
      </c>
      <c r="C75" s="111">
        <v>0</v>
      </c>
      <c r="D75" s="111">
        <v>0</v>
      </c>
      <c r="E75" s="111">
        <v>0</v>
      </c>
      <c r="F75" s="111">
        <v>0</v>
      </c>
      <c r="G75" s="111">
        <v>0</v>
      </c>
      <c r="H75" s="111">
        <v>0</v>
      </c>
      <c r="I75" s="111">
        <v>2000</v>
      </c>
      <c r="J75" s="111">
        <v>0</v>
      </c>
      <c r="K75" s="111">
        <v>2000</v>
      </c>
      <c r="L75" s="111">
        <v>284000</v>
      </c>
      <c r="M75" s="111">
        <v>0</v>
      </c>
      <c r="N75" s="111">
        <v>284000</v>
      </c>
      <c r="O75" s="111">
        <v>286000</v>
      </c>
      <c r="P75" s="111">
        <v>0</v>
      </c>
      <c r="Q75" s="111">
        <v>286000</v>
      </c>
      <c r="R75" s="110">
        <v>0.006993006993006993</v>
      </c>
      <c r="S75" s="110" t="s">
        <v>82</v>
      </c>
      <c r="T75" s="110">
        <v>0.006993006993006993</v>
      </c>
    </row>
    <row r="76" spans="1:20" ht="15">
      <c r="A76" s="108" t="s">
        <v>79</v>
      </c>
      <c r="B76" s="108" t="s">
        <v>84</v>
      </c>
      <c r="C76" s="111">
        <v>0</v>
      </c>
      <c r="D76" s="111">
        <v>0</v>
      </c>
      <c r="E76" s="111">
        <v>0</v>
      </c>
      <c r="F76" s="111">
        <v>0</v>
      </c>
      <c r="G76" s="111">
        <v>0</v>
      </c>
      <c r="H76" s="111">
        <v>0</v>
      </c>
      <c r="I76" s="111">
        <v>1000</v>
      </c>
      <c r="J76" s="111">
        <v>0</v>
      </c>
      <c r="K76" s="111">
        <v>1000</v>
      </c>
      <c r="L76" s="111">
        <v>202000</v>
      </c>
      <c r="M76" s="111">
        <v>0</v>
      </c>
      <c r="N76" s="111">
        <v>202000</v>
      </c>
      <c r="O76" s="111">
        <v>203000</v>
      </c>
      <c r="P76" s="111">
        <v>0</v>
      </c>
      <c r="Q76" s="111">
        <v>203000</v>
      </c>
      <c r="R76" s="110">
        <v>0.0049261083743842365</v>
      </c>
      <c r="S76" s="110" t="s">
        <v>82</v>
      </c>
      <c r="T76" s="110">
        <v>0.0049261083743842365</v>
      </c>
    </row>
    <row r="77" spans="1:20" ht="15">
      <c r="A77" s="108" t="s">
        <v>79</v>
      </c>
      <c r="B77" s="108" t="s">
        <v>85</v>
      </c>
      <c r="C77" s="111">
        <v>0</v>
      </c>
      <c r="D77" s="111">
        <v>0</v>
      </c>
      <c r="E77" s="111">
        <v>0</v>
      </c>
      <c r="F77" s="111">
        <v>0</v>
      </c>
      <c r="G77" s="111">
        <v>0</v>
      </c>
      <c r="H77" s="111">
        <v>0</v>
      </c>
      <c r="I77" s="111">
        <v>0</v>
      </c>
      <c r="J77" s="111">
        <v>0</v>
      </c>
      <c r="K77" s="111">
        <v>0</v>
      </c>
      <c r="L77" s="111">
        <v>95000</v>
      </c>
      <c r="M77" s="111">
        <v>0</v>
      </c>
      <c r="N77" s="111">
        <v>95000</v>
      </c>
      <c r="O77" s="111">
        <v>95000</v>
      </c>
      <c r="P77" s="111">
        <v>0</v>
      </c>
      <c r="Q77" s="111">
        <v>95000</v>
      </c>
      <c r="R77" s="110">
        <v>0</v>
      </c>
      <c r="S77" s="110" t="s">
        <v>82</v>
      </c>
      <c r="T77" s="110">
        <v>0</v>
      </c>
    </row>
    <row r="78" spans="1:20" ht="15">
      <c r="A78" s="108" t="s">
        <v>79</v>
      </c>
      <c r="B78" s="108" t="s">
        <v>86</v>
      </c>
      <c r="C78" s="111">
        <v>1000</v>
      </c>
      <c r="D78" s="111">
        <v>0</v>
      </c>
      <c r="E78" s="111">
        <v>1000</v>
      </c>
      <c r="F78" s="111">
        <v>0</v>
      </c>
      <c r="G78" s="111">
        <v>0</v>
      </c>
      <c r="H78" s="111">
        <v>0</v>
      </c>
      <c r="I78" s="111">
        <v>6000</v>
      </c>
      <c r="J78" s="111">
        <v>1000</v>
      </c>
      <c r="K78" s="111">
        <v>7000</v>
      </c>
      <c r="L78" s="111">
        <v>1737000</v>
      </c>
      <c r="M78" s="111">
        <v>1493000</v>
      </c>
      <c r="N78" s="111">
        <v>3230000</v>
      </c>
      <c r="O78" s="111">
        <v>1744000</v>
      </c>
      <c r="P78" s="111">
        <v>1494000</v>
      </c>
      <c r="Q78" s="111">
        <v>3238000</v>
      </c>
      <c r="R78" s="110">
        <v>0.0034403669724770644</v>
      </c>
      <c r="S78" s="110">
        <v>0.0006693440428380187</v>
      </c>
      <c r="T78" s="110">
        <v>0.0021618282890673254</v>
      </c>
    </row>
    <row r="79" spans="1:20" ht="15">
      <c r="A79" s="108" t="s">
        <v>79</v>
      </c>
      <c r="B79" s="108" t="s">
        <v>87</v>
      </c>
      <c r="C79" s="111">
        <v>0</v>
      </c>
      <c r="D79" s="111">
        <v>0</v>
      </c>
      <c r="E79" s="111">
        <v>0</v>
      </c>
      <c r="F79" s="111">
        <v>0</v>
      </c>
      <c r="G79" s="111">
        <v>0</v>
      </c>
      <c r="H79" s="111">
        <v>0</v>
      </c>
      <c r="I79" s="111">
        <v>4000</v>
      </c>
      <c r="J79" s="111">
        <v>3000</v>
      </c>
      <c r="K79" s="111">
        <v>7000</v>
      </c>
      <c r="L79" s="111">
        <v>358000</v>
      </c>
      <c r="M79" s="111">
        <v>303000</v>
      </c>
      <c r="N79" s="111">
        <v>661000</v>
      </c>
      <c r="O79" s="111">
        <v>362000</v>
      </c>
      <c r="P79" s="111">
        <v>306000</v>
      </c>
      <c r="Q79" s="111">
        <v>668000</v>
      </c>
      <c r="R79" s="110">
        <v>0.011049723756906077</v>
      </c>
      <c r="S79" s="110">
        <v>0.00980392156862745</v>
      </c>
      <c r="T79" s="110">
        <v>0.010479041916167664</v>
      </c>
    </row>
    <row r="80" spans="1:20" ht="15">
      <c r="A80" s="108" t="s">
        <v>79</v>
      </c>
      <c r="B80" s="108" t="s">
        <v>88</v>
      </c>
      <c r="C80" s="111">
        <v>2000</v>
      </c>
      <c r="D80" s="111">
        <v>0</v>
      </c>
      <c r="E80" s="111">
        <v>2000</v>
      </c>
      <c r="F80" s="111">
        <v>0</v>
      </c>
      <c r="G80" s="111">
        <v>0</v>
      </c>
      <c r="H80" s="111">
        <v>0</v>
      </c>
      <c r="I80" s="111">
        <v>8000</v>
      </c>
      <c r="J80" s="111">
        <v>3000</v>
      </c>
      <c r="K80" s="111">
        <v>11000</v>
      </c>
      <c r="L80" s="111">
        <v>1119000</v>
      </c>
      <c r="M80" s="111">
        <v>398000</v>
      </c>
      <c r="N80" s="111">
        <v>1517000</v>
      </c>
      <c r="O80" s="111">
        <v>1129000</v>
      </c>
      <c r="P80" s="111">
        <v>401000</v>
      </c>
      <c r="Q80" s="111">
        <v>1530000</v>
      </c>
      <c r="R80" s="110">
        <v>0.0070859167404783</v>
      </c>
      <c r="S80" s="110">
        <v>0.007481296758104738</v>
      </c>
      <c r="T80" s="110">
        <v>0.00718954248366013</v>
      </c>
    </row>
    <row r="81" spans="1:20" ht="15">
      <c r="A81" s="108" t="s">
        <v>0</v>
      </c>
      <c r="B81" s="108" t="s">
        <v>0</v>
      </c>
      <c r="C81" s="111">
        <v>0</v>
      </c>
      <c r="D81" s="111">
        <v>0</v>
      </c>
      <c r="E81" s="111">
        <v>0</v>
      </c>
      <c r="F81" s="111">
        <v>0</v>
      </c>
      <c r="G81" s="111">
        <v>0</v>
      </c>
      <c r="H81" s="111">
        <v>0</v>
      </c>
      <c r="I81" s="111">
        <v>0</v>
      </c>
      <c r="J81" s="111">
        <v>0</v>
      </c>
      <c r="K81" s="111">
        <v>0</v>
      </c>
      <c r="L81" s="111">
        <v>132529000</v>
      </c>
      <c r="M81" s="111">
        <v>239981000</v>
      </c>
      <c r="N81" s="111">
        <v>372510000</v>
      </c>
      <c r="O81" s="111">
        <v>132529000</v>
      </c>
      <c r="P81" s="111">
        <v>239981000</v>
      </c>
      <c r="Q81" s="111">
        <v>372510000</v>
      </c>
      <c r="R81" s="110">
        <v>0</v>
      </c>
      <c r="S81" s="110">
        <v>0</v>
      </c>
      <c r="T81" s="110">
        <v>0</v>
      </c>
    </row>
    <row r="82" spans="1:20" ht="15">
      <c r="A82" s="108" t="s">
        <v>0</v>
      </c>
      <c r="B82" s="108" t="s">
        <v>80</v>
      </c>
      <c r="C82" s="111">
        <v>0</v>
      </c>
      <c r="D82" s="111">
        <v>0</v>
      </c>
      <c r="E82" s="111">
        <v>0</v>
      </c>
      <c r="F82" s="111">
        <v>0</v>
      </c>
      <c r="G82" s="111">
        <v>0</v>
      </c>
      <c r="H82" s="111">
        <v>0</v>
      </c>
      <c r="I82" s="111">
        <v>0</v>
      </c>
      <c r="J82" s="111">
        <v>0</v>
      </c>
      <c r="K82" s="111">
        <v>0</v>
      </c>
      <c r="L82" s="111">
        <v>897000</v>
      </c>
      <c r="M82" s="111">
        <v>5000</v>
      </c>
      <c r="N82" s="111">
        <v>902000</v>
      </c>
      <c r="O82" s="111">
        <v>897000</v>
      </c>
      <c r="P82" s="111">
        <v>5000</v>
      </c>
      <c r="Q82" s="111">
        <v>902000</v>
      </c>
      <c r="R82" s="110">
        <v>0</v>
      </c>
      <c r="S82" s="110">
        <v>0</v>
      </c>
      <c r="T82" s="110">
        <v>0</v>
      </c>
    </row>
    <row r="83" spans="1:20" ht="15">
      <c r="A83" s="108" t="s">
        <v>0</v>
      </c>
      <c r="B83" s="108" t="s">
        <v>81</v>
      </c>
      <c r="C83" s="111">
        <v>4000</v>
      </c>
      <c r="D83" s="111">
        <v>0</v>
      </c>
      <c r="E83" s="111">
        <v>4000</v>
      </c>
      <c r="F83" s="111">
        <v>0</v>
      </c>
      <c r="G83" s="111">
        <v>0</v>
      </c>
      <c r="H83" s="111">
        <v>0</v>
      </c>
      <c r="I83" s="111">
        <v>4000</v>
      </c>
      <c r="J83" s="111">
        <v>0</v>
      </c>
      <c r="K83" s="111">
        <v>4000</v>
      </c>
      <c r="L83" s="111">
        <v>12000</v>
      </c>
      <c r="M83" s="111">
        <v>0</v>
      </c>
      <c r="N83" s="111">
        <v>12000</v>
      </c>
      <c r="O83" s="111">
        <v>20000</v>
      </c>
      <c r="P83" s="111">
        <v>0</v>
      </c>
      <c r="Q83" s="111">
        <v>20000</v>
      </c>
      <c r="R83" s="110">
        <v>0.2</v>
      </c>
      <c r="S83" s="110" t="s">
        <v>82</v>
      </c>
      <c r="T83" s="110">
        <v>0.2</v>
      </c>
    </row>
    <row r="84" spans="1:20" ht="15">
      <c r="A84" s="108" t="s">
        <v>0</v>
      </c>
      <c r="B84" s="108" t="s">
        <v>83</v>
      </c>
      <c r="C84" s="111">
        <v>0</v>
      </c>
      <c r="D84" s="111">
        <v>0</v>
      </c>
      <c r="E84" s="111">
        <v>0</v>
      </c>
      <c r="F84" s="111">
        <v>0</v>
      </c>
      <c r="G84" s="111">
        <v>0</v>
      </c>
      <c r="H84" s="111">
        <v>0</v>
      </c>
      <c r="I84" s="111">
        <v>0</v>
      </c>
      <c r="J84" s="111">
        <v>0</v>
      </c>
      <c r="K84" s="111">
        <v>0</v>
      </c>
      <c r="L84" s="111">
        <v>1864000</v>
      </c>
      <c r="M84" s="111">
        <v>1727000</v>
      </c>
      <c r="N84" s="111">
        <v>3591000</v>
      </c>
      <c r="O84" s="111">
        <v>1864000</v>
      </c>
      <c r="P84" s="111">
        <v>1727000</v>
      </c>
      <c r="Q84" s="111">
        <v>3591000</v>
      </c>
      <c r="R84" s="110">
        <v>0</v>
      </c>
      <c r="S84" s="110">
        <v>0</v>
      </c>
      <c r="T84" s="110">
        <v>0</v>
      </c>
    </row>
    <row r="85" spans="1:20" ht="15">
      <c r="A85" s="108" t="s">
        <v>0</v>
      </c>
      <c r="B85" s="108" t="s">
        <v>84</v>
      </c>
      <c r="C85" s="111">
        <v>0</v>
      </c>
      <c r="D85" s="111">
        <v>0</v>
      </c>
      <c r="E85" s="111">
        <v>0</v>
      </c>
      <c r="F85" s="111">
        <v>0</v>
      </c>
      <c r="G85" s="111">
        <v>0</v>
      </c>
      <c r="H85" s="111">
        <v>0</v>
      </c>
      <c r="I85" s="111">
        <v>0</v>
      </c>
      <c r="J85" s="111">
        <v>0</v>
      </c>
      <c r="K85" s="111">
        <v>0</v>
      </c>
      <c r="L85" s="111">
        <v>6124000</v>
      </c>
      <c r="M85" s="111">
        <v>9627000</v>
      </c>
      <c r="N85" s="111">
        <v>15751000</v>
      </c>
      <c r="O85" s="111">
        <v>6124000</v>
      </c>
      <c r="P85" s="111">
        <v>9627000</v>
      </c>
      <c r="Q85" s="111">
        <v>15751000</v>
      </c>
      <c r="R85" s="110">
        <v>0</v>
      </c>
      <c r="S85" s="110">
        <v>0</v>
      </c>
      <c r="T85" s="110">
        <v>0</v>
      </c>
    </row>
    <row r="86" spans="1:20" ht="15">
      <c r="A86" s="108" t="s">
        <v>0</v>
      </c>
      <c r="B86" s="108" t="s">
        <v>85</v>
      </c>
      <c r="C86" s="111">
        <v>0</v>
      </c>
      <c r="D86" s="111">
        <v>0</v>
      </c>
      <c r="E86" s="111">
        <v>0</v>
      </c>
      <c r="F86" s="111">
        <v>0</v>
      </c>
      <c r="G86" s="111">
        <v>0</v>
      </c>
      <c r="H86" s="111">
        <v>0</v>
      </c>
      <c r="I86" s="111">
        <v>0</v>
      </c>
      <c r="J86" s="111">
        <v>0</v>
      </c>
      <c r="K86" s="111">
        <v>0</v>
      </c>
      <c r="L86" s="111">
        <v>812000</v>
      </c>
      <c r="M86" s="111">
        <v>713000</v>
      </c>
      <c r="N86" s="111">
        <v>1525000</v>
      </c>
      <c r="O86" s="111">
        <v>812000</v>
      </c>
      <c r="P86" s="111">
        <v>713000</v>
      </c>
      <c r="Q86" s="111">
        <v>1525000</v>
      </c>
      <c r="R86" s="110">
        <v>0</v>
      </c>
      <c r="S86" s="110">
        <v>0</v>
      </c>
      <c r="T86" s="110">
        <v>0</v>
      </c>
    </row>
    <row r="87" spans="1:20" ht="15">
      <c r="A87" s="108" t="s">
        <v>0</v>
      </c>
      <c r="B87" s="108" t="s">
        <v>86</v>
      </c>
      <c r="C87" s="111">
        <v>1000</v>
      </c>
      <c r="D87" s="111">
        <v>5000</v>
      </c>
      <c r="E87" s="111">
        <v>6000</v>
      </c>
      <c r="F87" s="111">
        <v>5000</v>
      </c>
      <c r="G87" s="111">
        <v>0</v>
      </c>
      <c r="H87" s="111">
        <v>5000</v>
      </c>
      <c r="I87" s="111">
        <v>0</v>
      </c>
      <c r="J87" s="111">
        <v>0</v>
      </c>
      <c r="K87" s="111">
        <v>0</v>
      </c>
      <c r="L87" s="111">
        <v>3729000</v>
      </c>
      <c r="M87" s="111">
        <v>2339000</v>
      </c>
      <c r="N87" s="111">
        <v>6068000</v>
      </c>
      <c r="O87" s="111">
        <v>3735000</v>
      </c>
      <c r="P87" s="111">
        <v>2344000</v>
      </c>
      <c r="Q87" s="111">
        <v>6079000</v>
      </c>
      <c r="R87" s="110">
        <v>0</v>
      </c>
      <c r="S87" s="110">
        <v>0</v>
      </c>
      <c r="T87" s="110">
        <v>0</v>
      </c>
    </row>
    <row r="88" spans="1:20" ht="15">
      <c r="A88" s="108" t="s">
        <v>0</v>
      </c>
      <c r="B88" s="108" t="s">
        <v>87</v>
      </c>
      <c r="C88" s="111">
        <v>4000</v>
      </c>
      <c r="D88" s="111">
        <v>5000</v>
      </c>
      <c r="E88" s="111">
        <v>9000</v>
      </c>
      <c r="F88" s="111">
        <v>0</v>
      </c>
      <c r="G88" s="111">
        <v>0</v>
      </c>
      <c r="H88" s="111">
        <v>0</v>
      </c>
      <c r="I88" s="111">
        <v>67000</v>
      </c>
      <c r="J88" s="111">
        <v>58000</v>
      </c>
      <c r="K88" s="111">
        <v>125000</v>
      </c>
      <c r="L88" s="111">
        <v>171000</v>
      </c>
      <c r="M88" s="111">
        <v>85000</v>
      </c>
      <c r="N88" s="111">
        <v>256000</v>
      </c>
      <c r="O88" s="111">
        <v>242000</v>
      </c>
      <c r="P88" s="111">
        <v>148000</v>
      </c>
      <c r="Q88" s="111">
        <v>390000</v>
      </c>
      <c r="R88" s="110">
        <v>0.2768595041322314</v>
      </c>
      <c r="S88" s="110">
        <v>0.3918918918918919</v>
      </c>
      <c r="T88" s="110">
        <v>0.32051282051282054</v>
      </c>
    </row>
    <row r="89" spans="1:20" ht="15">
      <c r="A89" s="108" t="s">
        <v>0</v>
      </c>
      <c r="B89" s="108" t="s">
        <v>88</v>
      </c>
      <c r="C89" s="111">
        <v>30000</v>
      </c>
      <c r="D89" s="111">
        <v>11000</v>
      </c>
      <c r="E89" s="111">
        <v>41000</v>
      </c>
      <c r="F89" s="111">
        <v>0</v>
      </c>
      <c r="G89" s="111">
        <v>0</v>
      </c>
      <c r="H89" s="111">
        <v>0</v>
      </c>
      <c r="I89" s="111">
        <v>272000</v>
      </c>
      <c r="J89" s="111">
        <v>104000</v>
      </c>
      <c r="K89" s="111">
        <v>376000</v>
      </c>
      <c r="L89" s="111">
        <v>442000</v>
      </c>
      <c r="M89" s="111">
        <v>168000</v>
      </c>
      <c r="N89" s="111">
        <v>610000</v>
      </c>
      <c r="O89" s="111">
        <v>744000</v>
      </c>
      <c r="P89" s="111">
        <v>283000</v>
      </c>
      <c r="Q89" s="111">
        <v>1027000</v>
      </c>
      <c r="R89" s="110">
        <v>0.3655913978494624</v>
      </c>
      <c r="S89" s="110">
        <v>0.3674911660777385</v>
      </c>
      <c r="T89" s="110">
        <v>0.3661148977604674</v>
      </c>
    </row>
    <row r="90" spans="1:20" ht="15">
      <c r="A90" s="108" t="s">
        <v>80</v>
      </c>
      <c r="B90" s="108" t="s">
        <v>80</v>
      </c>
      <c r="C90" s="111">
        <v>0</v>
      </c>
      <c r="D90" s="111">
        <v>0</v>
      </c>
      <c r="E90" s="111">
        <v>0</v>
      </c>
      <c r="F90" s="111">
        <v>0</v>
      </c>
      <c r="G90" s="111">
        <v>0</v>
      </c>
      <c r="H90" s="111">
        <v>0</v>
      </c>
      <c r="I90" s="111">
        <v>0</v>
      </c>
      <c r="J90" s="111">
        <v>0</v>
      </c>
      <c r="K90" s="111">
        <v>0</v>
      </c>
      <c r="L90" s="111">
        <v>1175821000</v>
      </c>
      <c r="M90" s="111">
        <v>2129149000</v>
      </c>
      <c r="N90" s="111">
        <v>3304970000</v>
      </c>
      <c r="O90" s="111">
        <v>1175821000</v>
      </c>
      <c r="P90" s="111">
        <v>2129149000</v>
      </c>
      <c r="Q90" s="111">
        <v>3304970000</v>
      </c>
      <c r="R90" s="110">
        <v>0</v>
      </c>
      <c r="S90" s="110">
        <v>0</v>
      </c>
      <c r="T90" s="110">
        <v>0</v>
      </c>
    </row>
    <row r="91" spans="1:20" ht="15">
      <c r="A91" s="108" t="s">
        <v>80</v>
      </c>
      <c r="B91" s="108" t="s">
        <v>81</v>
      </c>
      <c r="C91" s="111">
        <v>843000</v>
      </c>
      <c r="D91" s="111">
        <v>921000</v>
      </c>
      <c r="E91" s="111">
        <v>1764000</v>
      </c>
      <c r="F91" s="111">
        <v>0</v>
      </c>
      <c r="G91" s="111">
        <v>0</v>
      </c>
      <c r="H91" s="111">
        <v>0</v>
      </c>
      <c r="I91" s="111">
        <v>6000</v>
      </c>
      <c r="J91" s="111">
        <v>0</v>
      </c>
      <c r="K91" s="111">
        <v>6000</v>
      </c>
      <c r="L91" s="111">
        <v>9000</v>
      </c>
      <c r="M91" s="111">
        <v>35000</v>
      </c>
      <c r="N91" s="111">
        <v>44000</v>
      </c>
      <c r="O91" s="111">
        <v>858000</v>
      </c>
      <c r="P91" s="111">
        <v>956000</v>
      </c>
      <c r="Q91" s="111">
        <v>1814000</v>
      </c>
      <c r="R91" s="110">
        <v>0.006993006993006993</v>
      </c>
      <c r="S91" s="110">
        <v>0</v>
      </c>
      <c r="T91" s="110">
        <v>0.0033076074972436605</v>
      </c>
    </row>
    <row r="92" spans="1:20" ht="15">
      <c r="A92" s="108" t="s">
        <v>80</v>
      </c>
      <c r="B92" s="108" t="s">
        <v>83</v>
      </c>
      <c r="C92" s="111">
        <v>0</v>
      </c>
      <c r="D92" s="111">
        <v>0</v>
      </c>
      <c r="E92" s="111">
        <v>0</v>
      </c>
      <c r="F92" s="111">
        <v>4000</v>
      </c>
      <c r="G92" s="111">
        <v>0</v>
      </c>
      <c r="H92" s="111">
        <v>4000</v>
      </c>
      <c r="I92" s="111">
        <v>0</v>
      </c>
      <c r="J92" s="111">
        <v>0</v>
      </c>
      <c r="K92" s="111">
        <v>0</v>
      </c>
      <c r="L92" s="111">
        <v>11996000</v>
      </c>
      <c r="M92" s="111">
        <v>98000</v>
      </c>
      <c r="N92" s="111">
        <v>12094000</v>
      </c>
      <c r="O92" s="111">
        <v>12000000</v>
      </c>
      <c r="P92" s="111">
        <v>98000</v>
      </c>
      <c r="Q92" s="111">
        <v>12098000</v>
      </c>
      <c r="R92" s="110">
        <v>0</v>
      </c>
      <c r="S92" s="110">
        <v>0</v>
      </c>
      <c r="T92" s="110">
        <v>0</v>
      </c>
    </row>
    <row r="93" spans="1:20" ht="15">
      <c r="A93" s="108" t="s">
        <v>80</v>
      </c>
      <c r="B93" s="108" t="s">
        <v>84</v>
      </c>
      <c r="C93" s="111">
        <v>0</v>
      </c>
      <c r="D93" s="111">
        <v>0</v>
      </c>
      <c r="E93" s="111">
        <v>0</v>
      </c>
      <c r="F93" s="111">
        <v>2000</v>
      </c>
      <c r="G93" s="111">
        <v>0</v>
      </c>
      <c r="H93" s="111">
        <v>2000</v>
      </c>
      <c r="I93" s="111">
        <v>0</v>
      </c>
      <c r="J93" s="111">
        <v>0</v>
      </c>
      <c r="K93" s="111">
        <v>0</v>
      </c>
      <c r="L93" s="111">
        <v>2787000</v>
      </c>
      <c r="M93" s="111">
        <v>38000</v>
      </c>
      <c r="N93" s="111">
        <v>2825000</v>
      </c>
      <c r="O93" s="111">
        <v>2789000</v>
      </c>
      <c r="P93" s="111">
        <v>38000</v>
      </c>
      <c r="Q93" s="111">
        <v>2827000</v>
      </c>
      <c r="R93" s="110">
        <v>0</v>
      </c>
      <c r="S93" s="110">
        <v>0</v>
      </c>
      <c r="T93" s="110">
        <v>0</v>
      </c>
    </row>
    <row r="94" spans="1:20" ht="15">
      <c r="A94" s="108" t="s">
        <v>80</v>
      </c>
      <c r="B94" s="108" t="s">
        <v>85</v>
      </c>
      <c r="C94" s="111">
        <v>0</v>
      </c>
      <c r="D94" s="111">
        <v>0</v>
      </c>
      <c r="E94" s="111">
        <v>0</v>
      </c>
      <c r="F94" s="111">
        <v>0</v>
      </c>
      <c r="G94" s="111">
        <v>0</v>
      </c>
      <c r="H94" s="111">
        <v>0</v>
      </c>
      <c r="I94" s="111">
        <v>0</v>
      </c>
      <c r="J94" s="111">
        <v>0</v>
      </c>
      <c r="K94" s="111">
        <v>0</v>
      </c>
      <c r="L94" s="111">
        <v>3748000</v>
      </c>
      <c r="M94" s="111">
        <v>48000</v>
      </c>
      <c r="N94" s="111">
        <v>3796000</v>
      </c>
      <c r="O94" s="111">
        <v>3748000</v>
      </c>
      <c r="P94" s="111">
        <v>48000</v>
      </c>
      <c r="Q94" s="111">
        <v>3796000</v>
      </c>
      <c r="R94" s="110">
        <v>0</v>
      </c>
      <c r="S94" s="110">
        <v>0</v>
      </c>
      <c r="T94" s="110">
        <v>0</v>
      </c>
    </row>
    <row r="95" spans="1:20" ht="15">
      <c r="A95" s="108" t="s">
        <v>80</v>
      </c>
      <c r="B95" s="108" t="s">
        <v>86</v>
      </c>
      <c r="C95" s="111">
        <v>0</v>
      </c>
      <c r="D95" s="111">
        <v>0</v>
      </c>
      <c r="E95" s="111">
        <v>0</v>
      </c>
      <c r="F95" s="111">
        <v>3360000</v>
      </c>
      <c r="G95" s="111">
        <v>736000</v>
      </c>
      <c r="H95" s="111">
        <v>4096000</v>
      </c>
      <c r="I95" s="111">
        <v>0</v>
      </c>
      <c r="J95" s="111">
        <v>0</v>
      </c>
      <c r="K95" s="111">
        <v>0</v>
      </c>
      <c r="L95" s="111">
        <v>36986000</v>
      </c>
      <c r="M95" s="111">
        <v>33182000</v>
      </c>
      <c r="N95" s="111">
        <v>70168000</v>
      </c>
      <c r="O95" s="111">
        <v>40346000</v>
      </c>
      <c r="P95" s="111">
        <v>33918000</v>
      </c>
      <c r="Q95" s="111">
        <v>74264000</v>
      </c>
      <c r="R95" s="110">
        <v>0</v>
      </c>
      <c r="S95" s="110">
        <v>0</v>
      </c>
      <c r="T95" s="110">
        <v>0</v>
      </c>
    </row>
    <row r="96" spans="1:20" ht="15">
      <c r="A96" s="108" t="s">
        <v>80</v>
      </c>
      <c r="B96" s="108" t="s">
        <v>87</v>
      </c>
      <c r="C96" s="111">
        <v>524000</v>
      </c>
      <c r="D96" s="111">
        <v>603000</v>
      </c>
      <c r="E96" s="111">
        <v>1127000</v>
      </c>
      <c r="F96" s="111">
        <v>0</v>
      </c>
      <c r="G96" s="111">
        <v>0</v>
      </c>
      <c r="H96" s="111">
        <v>0</v>
      </c>
      <c r="I96" s="111">
        <v>117000</v>
      </c>
      <c r="J96" s="111">
        <v>10000</v>
      </c>
      <c r="K96" s="111">
        <v>127000</v>
      </c>
      <c r="L96" s="111">
        <v>286000</v>
      </c>
      <c r="M96" s="111">
        <v>1165000</v>
      </c>
      <c r="N96" s="111">
        <v>1451000</v>
      </c>
      <c r="O96" s="111">
        <v>927000</v>
      </c>
      <c r="P96" s="111">
        <v>1778000</v>
      </c>
      <c r="Q96" s="111">
        <v>2705000</v>
      </c>
      <c r="R96" s="110">
        <v>0.1262135922330097</v>
      </c>
      <c r="S96" s="110">
        <v>0.00562429696287964</v>
      </c>
      <c r="T96" s="110">
        <v>0.046950092421441776</v>
      </c>
    </row>
    <row r="97" spans="1:20" ht="15">
      <c r="A97" s="108" t="s">
        <v>80</v>
      </c>
      <c r="B97" s="108" t="s">
        <v>88</v>
      </c>
      <c r="C97" s="111">
        <v>513000</v>
      </c>
      <c r="D97" s="111">
        <v>834000</v>
      </c>
      <c r="E97" s="111">
        <v>1347000</v>
      </c>
      <c r="F97" s="111">
        <v>0</v>
      </c>
      <c r="G97" s="111">
        <v>0</v>
      </c>
      <c r="H97" s="111">
        <v>0</v>
      </c>
      <c r="I97" s="111">
        <v>733000</v>
      </c>
      <c r="J97" s="111">
        <v>19000</v>
      </c>
      <c r="K97" s="111">
        <v>752000</v>
      </c>
      <c r="L97" s="111">
        <v>1184000</v>
      </c>
      <c r="M97" s="111">
        <v>1661000</v>
      </c>
      <c r="N97" s="111">
        <v>2845000</v>
      </c>
      <c r="O97" s="111">
        <v>2430000</v>
      </c>
      <c r="P97" s="111">
        <v>2514000</v>
      </c>
      <c r="Q97" s="111">
        <v>4944000</v>
      </c>
      <c r="R97" s="110">
        <v>0.3016460905349794</v>
      </c>
      <c r="S97" s="110">
        <v>0.007557677008750994</v>
      </c>
      <c r="T97" s="110">
        <v>0.15210355987055016</v>
      </c>
    </row>
    <row r="98" spans="1:20" ht="15">
      <c r="A98" s="108" t="s">
        <v>81</v>
      </c>
      <c r="B98" s="108" t="s">
        <v>81</v>
      </c>
      <c r="C98" s="111">
        <v>0</v>
      </c>
      <c r="D98" s="111">
        <v>0</v>
      </c>
      <c r="E98" s="111">
        <v>0</v>
      </c>
      <c r="F98" s="111">
        <v>0</v>
      </c>
      <c r="G98" s="111">
        <v>0</v>
      </c>
      <c r="H98" s="111">
        <v>0</v>
      </c>
      <c r="I98" s="111">
        <v>0</v>
      </c>
      <c r="J98" s="111">
        <v>0</v>
      </c>
      <c r="K98" s="111">
        <v>0</v>
      </c>
      <c r="L98" s="111">
        <v>2944905000</v>
      </c>
      <c r="M98" s="111">
        <v>5332563000</v>
      </c>
      <c r="N98" s="111">
        <v>8277468000</v>
      </c>
      <c r="O98" s="111">
        <v>2944905000</v>
      </c>
      <c r="P98" s="111">
        <v>5332563000</v>
      </c>
      <c r="Q98" s="111">
        <v>8277468000</v>
      </c>
      <c r="R98" s="110">
        <v>0</v>
      </c>
      <c r="S98" s="110">
        <v>0</v>
      </c>
      <c r="T98" s="110">
        <v>0</v>
      </c>
    </row>
    <row r="99" spans="1:20" ht="15">
      <c r="A99" s="108" t="s">
        <v>81</v>
      </c>
      <c r="B99" s="108" t="s">
        <v>83</v>
      </c>
      <c r="C99" s="111">
        <v>77000</v>
      </c>
      <c r="D99" s="111">
        <v>0</v>
      </c>
      <c r="E99" s="111">
        <v>77000</v>
      </c>
      <c r="F99" s="111">
        <v>0</v>
      </c>
      <c r="G99" s="111">
        <v>0</v>
      </c>
      <c r="H99" s="111">
        <v>0</v>
      </c>
      <c r="I99" s="111">
        <v>3000</v>
      </c>
      <c r="J99" s="111">
        <v>0</v>
      </c>
      <c r="K99" s="111">
        <v>3000</v>
      </c>
      <c r="L99" s="111">
        <v>4000</v>
      </c>
      <c r="M99" s="111">
        <v>0</v>
      </c>
      <c r="N99" s="111">
        <v>4000</v>
      </c>
      <c r="O99" s="111">
        <v>84000</v>
      </c>
      <c r="P99" s="111">
        <v>0</v>
      </c>
      <c r="Q99" s="111">
        <v>84000</v>
      </c>
      <c r="R99" s="110">
        <v>0.03571428571428571</v>
      </c>
      <c r="S99" s="110" t="s">
        <v>82</v>
      </c>
      <c r="T99" s="110">
        <v>0.03571428571428571</v>
      </c>
    </row>
    <row r="100" spans="1:20" ht="15">
      <c r="A100" s="108" t="s">
        <v>81</v>
      </c>
      <c r="B100" s="108" t="s">
        <v>84</v>
      </c>
      <c r="C100" s="111">
        <v>1000</v>
      </c>
      <c r="D100" s="111">
        <v>0</v>
      </c>
      <c r="E100" s="111">
        <v>1000</v>
      </c>
      <c r="F100" s="111">
        <v>0</v>
      </c>
      <c r="G100" s="111">
        <v>0</v>
      </c>
      <c r="H100" s="111">
        <v>0</v>
      </c>
      <c r="I100" s="111">
        <v>13000</v>
      </c>
      <c r="J100" s="111">
        <v>0</v>
      </c>
      <c r="K100" s="111">
        <v>13000</v>
      </c>
      <c r="L100" s="111">
        <v>18000</v>
      </c>
      <c r="M100" s="111">
        <v>0</v>
      </c>
      <c r="N100" s="111">
        <v>18000</v>
      </c>
      <c r="O100" s="111">
        <v>32000</v>
      </c>
      <c r="P100" s="111">
        <v>0</v>
      </c>
      <c r="Q100" s="111">
        <v>32000</v>
      </c>
      <c r="R100" s="110">
        <v>0.40625</v>
      </c>
      <c r="S100" s="110" t="s">
        <v>82</v>
      </c>
      <c r="T100" s="110">
        <v>0.40625</v>
      </c>
    </row>
    <row r="101" spans="1:20" ht="15">
      <c r="A101" s="108" t="s">
        <v>81</v>
      </c>
      <c r="B101" s="108" t="s">
        <v>85</v>
      </c>
      <c r="C101" s="111">
        <v>18000</v>
      </c>
      <c r="D101" s="111">
        <v>0</v>
      </c>
      <c r="E101" s="111">
        <v>18000</v>
      </c>
      <c r="F101" s="111">
        <v>0</v>
      </c>
      <c r="G101" s="111">
        <v>0</v>
      </c>
      <c r="H101" s="111">
        <v>0</v>
      </c>
      <c r="I101" s="111">
        <v>3000</v>
      </c>
      <c r="J101" s="111">
        <v>0</v>
      </c>
      <c r="K101" s="111">
        <v>3000</v>
      </c>
      <c r="L101" s="111">
        <v>14000</v>
      </c>
      <c r="M101" s="111">
        <v>0</v>
      </c>
      <c r="N101" s="111">
        <v>14000</v>
      </c>
      <c r="O101" s="111">
        <v>35000</v>
      </c>
      <c r="P101" s="111">
        <v>0</v>
      </c>
      <c r="Q101" s="111">
        <v>35000</v>
      </c>
      <c r="R101" s="110">
        <v>0.08571428571428572</v>
      </c>
      <c r="S101" s="110" t="s">
        <v>82</v>
      </c>
      <c r="T101" s="110">
        <v>0.08571428571428572</v>
      </c>
    </row>
    <row r="102" spans="1:20" ht="15">
      <c r="A102" s="108" t="s">
        <v>81</v>
      </c>
      <c r="B102" s="108" t="s">
        <v>86</v>
      </c>
      <c r="C102" s="111">
        <v>2779000</v>
      </c>
      <c r="D102" s="111">
        <v>4773000</v>
      </c>
      <c r="E102" s="111">
        <v>7552000</v>
      </c>
      <c r="F102" s="111">
        <v>0</v>
      </c>
      <c r="G102" s="111">
        <v>0</v>
      </c>
      <c r="H102" s="111">
        <v>0</v>
      </c>
      <c r="I102" s="111">
        <v>119000</v>
      </c>
      <c r="J102" s="111">
        <v>1000</v>
      </c>
      <c r="K102" s="111">
        <v>120000</v>
      </c>
      <c r="L102" s="111">
        <v>121000</v>
      </c>
      <c r="M102" s="111">
        <v>1042000</v>
      </c>
      <c r="N102" s="111">
        <v>1163000</v>
      </c>
      <c r="O102" s="111">
        <v>3019000</v>
      </c>
      <c r="P102" s="111">
        <v>5816000</v>
      </c>
      <c r="Q102" s="111">
        <v>8835000</v>
      </c>
      <c r="R102" s="110">
        <v>0.03941702550513415</v>
      </c>
      <c r="S102" s="110">
        <v>0.000171939477303989</v>
      </c>
      <c r="T102" s="110">
        <v>0.013582342954159592</v>
      </c>
    </row>
    <row r="103" spans="1:20" ht="15">
      <c r="A103" s="108" t="s">
        <v>81</v>
      </c>
      <c r="B103" s="108" t="s">
        <v>87</v>
      </c>
      <c r="C103" s="111">
        <v>11000</v>
      </c>
      <c r="D103" s="111">
        <v>6000</v>
      </c>
      <c r="E103" s="111">
        <v>17000</v>
      </c>
      <c r="F103" s="111">
        <v>1257000</v>
      </c>
      <c r="G103" s="111">
        <v>1583000</v>
      </c>
      <c r="H103" s="111">
        <v>2840000</v>
      </c>
      <c r="I103" s="111">
        <v>15000</v>
      </c>
      <c r="J103" s="111">
        <v>19000</v>
      </c>
      <c r="K103" s="111">
        <v>34000</v>
      </c>
      <c r="L103" s="111">
        <v>9982000</v>
      </c>
      <c r="M103" s="111">
        <v>35358000</v>
      </c>
      <c r="N103" s="111">
        <v>45340000</v>
      </c>
      <c r="O103" s="111">
        <v>11265000</v>
      </c>
      <c r="P103" s="111">
        <v>36966000</v>
      </c>
      <c r="Q103" s="111">
        <v>48231000</v>
      </c>
      <c r="R103" s="110">
        <v>0.0013315579227696406</v>
      </c>
      <c r="S103" s="110">
        <v>0.0005139858248119894</v>
      </c>
      <c r="T103" s="110">
        <v>0.0007049408057058738</v>
      </c>
    </row>
    <row r="104" spans="1:20" ht="15">
      <c r="A104" s="108" t="s">
        <v>81</v>
      </c>
      <c r="B104" s="108" t="s">
        <v>88</v>
      </c>
      <c r="C104" s="111">
        <v>6000</v>
      </c>
      <c r="D104" s="111">
        <v>3000</v>
      </c>
      <c r="E104" s="111">
        <v>9000</v>
      </c>
      <c r="F104" s="111">
        <v>4675000</v>
      </c>
      <c r="G104" s="111">
        <v>1243000</v>
      </c>
      <c r="H104" s="111">
        <v>5918000</v>
      </c>
      <c r="I104" s="111">
        <v>0</v>
      </c>
      <c r="J104" s="111">
        <v>0</v>
      </c>
      <c r="K104" s="111">
        <v>0</v>
      </c>
      <c r="L104" s="111">
        <v>36861000</v>
      </c>
      <c r="M104" s="111">
        <v>48402000</v>
      </c>
      <c r="N104" s="111">
        <v>85263000</v>
      </c>
      <c r="O104" s="111">
        <v>41542000</v>
      </c>
      <c r="P104" s="111">
        <v>49648000</v>
      </c>
      <c r="Q104" s="111">
        <v>91190000</v>
      </c>
      <c r="R104" s="110">
        <v>0</v>
      </c>
      <c r="S104" s="110">
        <v>0</v>
      </c>
      <c r="T104" s="110">
        <v>0</v>
      </c>
    </row>
    <row r="105" spans="1:20" ht="15">
      <c r="A105" s="108" t="s">
        <v>83</v>
      </c>
      <c r="B105" s="108" t="s">
        <v>83</v>
      </c>
      <c r="C105" s="111">
        <v>0</v>
      </c>
      <c r="D105" s="111">
        <v>0</v>
      </c>
      <c r="E105" s="111">
        <v>0</v>
      </c>
      <c r="F105" s="111">
        <v>0</v>
      </c>
      <c r="G105" s="111">
        <v>0</v>
      </c>
      <c r="H105" s="111">
        <v>0</v>
      </c>
      <c r="I105" s="111">
        <v>0</v>
      </c>
      <c r="J105" s="111">
        <v>0</v>
      </c>
      <c r="K105" s="111">
        <v>0</v>
      </c>
      <c r="L105" s="111">
        <v>278502000</v>
      </c>
      <c r="M105" s="111">
        <v>504304000</v>
      </c>
      <c r="N105" s="111">
        <v>782806000</v>
      </c>
      <c r="O105" s="111">
        <v>278502000</v>
      </c>
      <c r="P105" s="111">
        <v>504304000</v>
      </c>
      <c r="Q105" s="111">
        <v>782806000</v>
      </c>
      <c r="R105" s="110">
        <v>0</v>
      </c>
      <c r="S105" s="110">
        <v>0</v>
      </c>
      <c r="T105" s="110">
        <v>0</v>
      </c>
    </row>
    <row r="106" spans="1:20" ht="15">
      <c r="A106" s="108" t="s">
        <v>83</v>
      </c>
      <c r="B106" s="108" t="s">
        <v>84</v>
      </c>
      <c r="C106" s="111">
        <v>0</v>
      </c>
      <c r="D106" s="111">
        <v>0</v>
      </c>
      <c r="E106" s="111">
        <v>0</v>
      </c>
      <c r="F106" s="111">
        <v>11000</v>
      </c>
      <c r="G106" s="111">
        <v>0</v>
      </c>
      <c r="H106" s="111">
        <v>11000</v>
      </c>
      <c r="I106" s="111">
        <v>0</v>
      </c>
      <c r="J106" s="111">
        <v>0</v>
      </c>
      <c r="K106" s="111">
        <v>0</v>
      </c>
      <c r="L106" s="111">
        <v>13400000</v>
      </c>
      <c r="M106" s="111">
        <v>30095000</v>
      </c>
      <c r="N106" s="111">
        <v>43495000</v>
      </c>
      <c r="O106" s="111">
        <v>13411000</v>
      </c>
      <c r="P106" s="111">
        <v>30095000</v>
      </c>
      <c r="Q106" s="111">
        <v>43506000</v>
      </c>
      <c r="R106" s="110">
        <v>0</v>
      </c>
      <c r="S106" s="110">
        <v>0</v>
      </c>
      <c r="T106" s="110">
        <v>0</v>
      </c>
    </row>
    <row r="107" spans="1:20" ht="15">
      <c r="A107" s="108" t="s">
        <v>83</v>
      </c>
      <c r="B107" s="108" t="s">
        <v>85</v>
      </c>
      <c r="C107" s="111">
        <v>0</v>
      </c>
      <c r="D107" s="111">
        <v>0</v>
      </c>
      <c r="E107" s="111">
        <v>0</v>
      </c>
      <c r="F107" s="111">
        <v>0</v>
      </c>
      <c r="G107" s="111">
        <v>0</v>
      </c>
      <c r="H107" s="111">
        <v>0</v>
      </c>
      <c r="I107" s="111">
        <v>0</v>
      </c>
      <c r="J107" s="111">
        <v>0</v>
      </c>
      <c r="K107" s="111">
        <v>0</v>
      </c>
      <c r="L107" s="111">
        <v>3526000</v>
      </c>
      <c r="M107" s="111">
        <v>4283000</v>
      </c>
      <c r="N107" s="111">
        <v>7809000</v>
      </c>
      <c r="O107" s="111">
        <v>3526000</v>
      </c>
      <c r="P107" s="111">
        <v>4283000</v>
      </c>
      <c r="Q107" s="111">
        <v>7809000</v>
      </c>
      <c r="R107" s="110">
        <v>0</v>
      </c>
      <c r="S107" s="110">
        <v>0</v>
      </c>
      <c r="T107" s="110">
        <v>0</v>
      </c>
    </row>
    <row r="108" spans="1:20" ht="15">
      <c r="A108" s="108" t="s">
        <v>83</v>
      </c>
      <c r="B108" s="108" t="s">
        <v>86</v>
      </c>
      <c r="C108" s="111">
        <v>0</v>
      </c>
      <c r="D108" s="111">
        <v>0</v>
      </c>
      <c r="E108" s="111">
        <v>0</v>
      </c>
      <c r="F108" s="111">
        <v>595000</v>
      </c>
      <c r="G108" s="111">
        <v>0</v>
      </c>
      <c r="H108" s="111">
        <v>595000</v>
      </c>
      <c r="I108" s="111">
        <v>0</v>
      </c>
      <c r="J108" s="111">
        <v>0</v>
      </c>
      <c r="K108" s="111">
        <v>0</v>
      </c>
      <c r="L108" s="111">
        <v>28687000</v>
      </c>
      <c r="M108" s="111">
        <v>2171000</v>
      </c>
      <c r="N108" s="111">
        <v>30858000</v>
      </c>
      <c r="O108" s="111">
        <v>29282000</v>
      </c>
      <c r="P108" s="111">
        <v>2171000</v>
      </c>
      <c r="Q108" s="111">
        <v>31453000</v>
      </c>
      <c r="R108" s="110">
        <v>0</v>
      </c>
      <c r="S108" s="110">
        <v>0</v>
      </c>
      <c r="T108" s="110">
        <v>0</v>
      </c>
    </row>
    <row r="109" spans="1:20" ht="15">
      <c r="A109" s="108" t="s">
        <v>83</v>
      </c>
      <c r="B109" s="108" t="s">
        <v>87</v>
      </c>
      <c r="C109" s="111">
        <v>192000</v>
      </c>
      <c r="D109" s="111">
        <v>57000</v>
      </c>
      <c r="E109" s="111">
        <v>249000</v>
      </c>
      <c r="F109" s="111">
        <v>0</v>
      </c>
      <c r="G109" s="111">
        <v>0</v>
      </c>
      <c r="H109" s="111">
        <v>0</v>
      </c>
      <c r="I109" s="111">
        <v>216000</v>
      </c>
      <c r="J109" s="111">
        <v>156000</v>
      </c>
      <c r="K109" s="111">
        <v>372000</v>
      </c>
      <c r="L109" s="111">
        <v>356000</v>
      </c>
      <c r="M109" s="111">
        <v>152000</v>
      </c>
      <c r="N109" s="111">
        <v>508000</v>
      </c>
      <c r="O109" s="111">
        <v>764000</v>
      </c>
      <c r="P109" s="111">
        <v>365000</v>
      </c>
      <c r="Q109" s="111">
        <v>1129000</v>
      </c>
      <c r="R109" s="110">
        <v>0.28272251308900526</v>
      </c>
      <c r="S109" s="110">
        <v>0.4273972602739726</v>
      </c>
      <c r="T109" s="110">
        <v>0.32949512843224094</v>
      </c>
    </row>
    <row r="110" spans="1:20" ht="15">
      <c r="A110" s="108" t="s">
        <v>83</v>
      </c>
      <c r="B110" s="108" t="s">
        <v>88</v>
      </c>
      <c r="C110" s="111">
        <v>520000</v>
      </c>
      <c r="D110" s="111">
        <v>140000</v>
      </c>
      <c r="E110" s="111">
        <v>660000</v>
      </c>
      <c r="F110" s="111">
        <v>0</v>
      </c>
      <c r="G110" s="111">
        <v>0</v>
      </c>
      <c r="H110" s="111">
        <v>0</v>
      </c>
      <c r="I110" s="111">
        <v>1599000</v>
      </c>
      <c r="J110" s="111">
        <v>211000</v>
      </c>
      <c r="K110" s="111">
        <v>1810000</v>
      </c>
      <c r="L110" s="111">
        <v>1184000</v>
      </c>
      <c r="M110" s="111">
        <v>241000</v>
      </c>
      <c r="N110" s="111">
        <v>1425000</v>
      </c>
      <c r="O110" s="111">
        <v>3303000</v>
      </c>
      <c r="P110" s="111">
        <v>592000</v>
      </c>
      <c r="Q110" s="111">
        <v>3895000</v>
      </c>
      <c r="R110" s="110">
        <v>0.4841053587647593</v>
      </c>
      <c r="S110" s="110">
        <v>0.3564189189189189</v>
      </c>
      <c r="T110" s="110">
        <v>0.46469833119383824</v>
      </c>
    </row>
    <row r="111" spans="1:20" ht="15">
      <c r="A111" s="108" t="s">
        <v>84</v>
      </c>
      <c r="B111" s="108" t="s">
        <v>84</v>
      </c>
      <c r="C111" s="111">
        <v>0</v>
      </c>
      <c r="D111" s="111">
        <v>0</v>
      </c>
      <c r="E111" s="111">
        <v>0</v>
      </c>
      <c r="F111" s="111">
        <v>0</v>
      </c>
      <c r="G111" s="111">
        <v>0</v>
      </c>
      <c r="H111" s="111">
        <v>0</v>
      </c>
      <c r="I111" s="111">
        <v>0</v>
      </c>
      <c r="J111" s="111">
        <v>0</v>
      </c>
      <c r="K111" s="111">
        <v>0</v>
      </c>
      <c r="L111" s="111">
        <v>320213000</v>
      </c>
      <c r="M111" s="111">
        <v>579834000</v>
      </c>
      <c r="N111" s="111">
        <v>900047000</v>
      </c>
      <c r="O111" s="111">
        <v>320213000</v>
      </c>
      <c r="P111" s="111">
        <v>579834000</v>
      </c>
      <c r="Q111" s="111">
        <v>900047000</v>
      </c>
      <c r="R111" s="110">
        <v>0</v>
      </c>
      <c r="S111" s="110">
        <v>0</v>
      </c>
      <c r="T111" s="110">
        <v>0</v>
      </c>
    </row>
    <row r="112" spans="1:20" ht="15">
      <c r="A112" s="108" t="s">
        <v>84</v>
      </c>
      <c r="B112" s="108" t="s">
        <v>85</v>
      </c>
      <c r="C112" s="111">
        <v>0</v>
      </c>
      <c r="D112" s="111">
        <v>0</v>
      </c>
      <c r="E112" s="111">
        <v>0</v>
      </c>
      <c r="F112" s="111">
        <v>0</v>
      </c>
      <c r="G112" s="111">
        <v>0</v>
      </c>
      <c r="H112" s="111">
        <v>0</v>
      </c>
      <c r="I112" s="111">
        <v>0</v>
      </c>
      <c r="J112" s="111">
        <v>0</v>
      </c>
      <c r="K112" s="111">
        <v>0</v>
      </c>
      <c r="L112" s="111">
        <v>3179000</v>
      </c>
      <c r="M112" s="111">
        <v>4107000</v>
      </c>
      <c r="N112" s="111">
        <v>7286000</v>
      </c>
      <c r="O112" s="111">
        <v>3179000</v>
      </c>
      <c r="P112" s="111">
        <v>4107000</v>
      </c>
      <c r="Q112" s="111">
        <v>7286000</v>
      </c>
      <c r="R112" s="110">
        <v>0</v>
      </c>
      <c r="S112" s="110">
        <v>0</v>
      </c>
      <c r="T112" s="110">
        <v>0</v>
      </c>
    </row>
    <row r="113" spans="1:20" ht="15">
      <c r="A113" s="108" t="s">
        <v>84</v>
      </c>
      <c r="B113" s="108" t="s">
        <v>86</v>
      </c>
      <c r="C113" s="111">
        <v>0</v>
      </c>
      <c r="D113" s="111">
        <v>1000</v>
      </c>
      <c r="E113" s="111">
        <v>1000</v>
      </c>
      <c r="F113" s="111">
        <v>299000</v>
      </c>
      <c r="G113" s="111">
        <v>0</v>
      </c>
      <c r="H113" s="111">
        <v>299000</v>
      </c>
      <c r="I113" s="111">
        <v>0</v>
      </c>
      <c r="J113" s="111">
        <v>0</v>
      </c>
      <c r="K113" s="111">
        <v>0</v>
      </c>
      <c r="L113" s="111">
        <v>13932000</v>
      </c>
      <c r="M113" s="111">
        <v>1486000</v>
      </c>
      <c r="N113" s="111">
        <v>15418000</v>
      </c>
      <c r="O113" s="111">
        <v>14231000</v>
      </c>
      <c r="P113" s="111">
        <v>1487000</v>
      </c>
      <c r="Q113" s="111">
        <v>15718000</v>
      </c>
      <c r="R113" s="110">
        <v>0</v>
      </c>
      <c r="S113" s="110">
        <v>0</v>
      </c>
      <c r="T113" s="110">
        <v>0</v>
      </c>
    </row>
    <row r="114" spans="1:20" ht="15">
      <c r="A114" s="108" t="s">
        <v>84</v>
      </c>
      <c r="B114" s="108" t="s">
        <v>87</v>
      </c>
      <c r="C114" s="111">
        <v>11000</v>
      </c>
      <c r="D114" s="111">
        <v>18000</v>
      </c>
      <c r="E114" s="111">
        <v>29000</v>
      </c>
      <c r="F114" s="111">
        <v>0</v>
      </c>
      <c r="G114" s="111">
        <v>0</v>
      </c>
      <c r="H114" s="111">
        <v>0</v>
      </c>
      <c r="I114" s="111">
        <v>108000</v>
      </c>
      <c r="J114" s="111">
        <v>118000</v>
      </c>
      <c r="K114" s="111">
        <v>226000</v>
      </c>
      <c r="L114" s="111">
        <v>216000</v>
      </c>
      <c r="M114" s="111">
        <v>130000</v>
      </c>
      <c r="N114" s="111">
        <v>346000</v>
      </c>
      <c r="O114" s="111">
        <v>335000</v>
      </c>
      <c r="P114" s="111">
        <v>266000</v>
      </c>
      <c r="Q114" s="111">
        <v>601000</v>
      </c>
      <c r="R114" s="110">
        <v>0.32238805970149254</v>
      </c>
      <c r="S114" s="110">
        <v>0.44360902255639095</v>
      </c>
      <c r="T114" s="110">
        <v>0.37603993344425957</v>
      </c>
    </row>
    <row r="115" spans="1:20" ht="15">
      <c r="A115" s="108" t="s">
        <v>84</v>
      </c>
      <c r="B115" s="108" t="s">
        <v>88</v>
      </c>
      <c r="C115" s="111">
        <v>12000</v>
      </c>
      <c r="D115" s="111">
        <v>17000</v>
      </c>
      <c r="E115" s="111">
        <v>29000</v>
      </c>
      <c r="F115" s="111">
        <v>0</v>
      </c>
      <c r="G115" s="111">
        <v>0</v>
      </c>
      <c r="H115" s="111">
        <v>0</v>
      </c>
      <c r="I115" s="111">
        <v>889000</v>
      </c>
      <c r="J115" s="111">
        <v>153000</v>
      </c>
      <c r="K115" s="111">
        <v>1042000</v>
      </c>
      <c r="L115" s="111">
        <v>907000</v>
      </c>
      <c r="M115" s="111">
        <v>201000</v>
      </c>
      <c r="N115" s="111">
        <v>1108000</v>
      </c>
      <c r="O115" s="111">
        <v>1808000</v>
      </c>
      <c r="P115" s="111">
        <v>371000</v>
      </c>
      <c r="Q115" s="111">
        <v>2179000</v>
      </c>
      <c r="R115" s="110">
        <v>0.49170353982300885</v>
      </c>
      <c r="S115" s="110">
        <v>0.4123989218328841</v>
      </c>
      <c r="T115" s="110">
        <v>0.4782010096374484</v>
      </c>
    </row>
    <row r="116" spans="1:20" ht="15">
      <c r="A116" s="108" t="s">
        <v>85</v>
      </c>
      <c r="B116" s="108" t="s">
        <v>85</v>
      </c>
      <c r="C116" s="111">
        <v>0</v>
      </c>
      <c r="D116" s="111">
        <v>0</v>
      </c>
      <c r="E116" s="111">
        <v>0</v>
      </c>
      <c r="F116" s="111">
        <v>0</v>
      </c>
      <c r="G116" s="111">
        <v>0</v>
      </c>
      <c r="H116" s="111">
        <v>0</v>
      </c>
      <c r="I116" s="111">
        <v>0</v>
      </c>
      <c r="J116" s="111">
        <v>0</v>
      </c>
      <c r="K116" s="111">
        <v>0</v>
      </c>
      <c r="L116" s="111">
        <v>68573000</v>
      </c>
      <c r="M116" s="111">
        <v>124171000</v>
      </c>
      <c r="N116" s="111">
        <v>192744000</v>
      </c>
      <c r="O116" s="111">
        <v>68573000</v>
      </c>
      <c r="P116" s="111">
        <v>124171000</v>
      </c>
      <c r="Q116" s="111">
        <v>192744000</v>
      </c>
      <c r="R116" s="110">
        <v>0</v>
      </c>
      <c r="S116" s="110">
        <v>0</v>
      </c>
      <c r="T116" s="110">
        <v>0</v>
      </c>
    </row>
    <row r="117" spans="1:20" ht="15">
      <c r="A117" s="108" t="s">
        <v>85</v>
      </c>
      <c r="B117" s="108" t="s">
        <v>86</v>
      </c>
      <c r="C117" s="111">
        <v>1000</v>
      </c>
      <c r="D117" s="111">
        <v>4000</v>
      </c>
      <c r="E117" s="111">
        <v>5000</v>
      </c>
      <c r="F117" s="111">
        <v>13000</v>
      </c>
      <c r="G117" s="111">
        <v>1000</v>
      </c>
      <c r="H117" s="111">
        <v>14000</v>
      </c>
      <c r="I117" s="111">
        <v>0</v>
      </c>
      <c r="J117" s="111">
        <v>0</v>
      </c>
      <c r="K117" s="111">
        <v>0</v>
      </c>
      <c r="L117" s="111">
        <v>1783000</v>
      </c>
      <c r="M117" s="111">
        <v>2192000</v>
      </c>
      <c r="N117" s="111">
        <v>3975000</v>
      </c>
      <c r="O117" s="111">
        <v>1797000</v>
      </c>
      <c r="P117" s="111">
        <v>2197000</v>
      </c>
      <c r="Q117" s="111">
        <v>3994000</v>
      </c>
      <c r="R117" s="110">
        <v>0</v>
      </c>
      <c r="S117" s="110">
        <v>0</v>
      </c>
      <c r="T117" s="110">
        <v>0</v>
      </c>
    </row>
    <row r="118" spans="1:20" ht="15">
      <c r="A118" s="108" t="s">
        <v>85</v>
      </c>
      <c r="B118" s="108" t="s">
        <v>87</v>
      </c>
      <c r="C118" s="111">
        <v>75000</v>
      </c>
      <c r="D118" s="111">
        <v>25000</v>
      </c>
      <c r="E118" s="111">
        <v>100000</v>
      </c>
      <c r="F118" s="111">
        <v>0</v>
      </c>
      <c r="G118" s="111">
        <v>0</v>
      </c>
      <c r="H118" s="111">
        <v>0</v>
      </c>
      <c r="I118" s="111">
        <v>75000</v>
      </c>
      <c r="J118" s="111">
        <v>53000</v>
      </c>
      <c r="K118" s="111">
        <v>128000</v>
      </c>
      <c r="L118" s="111">
        <v>242000</v>
      </c>
      <c r="M118" s="111">
        <v>146000</v>
      </c>
      <c r="N118" s="111">
        <v>388000</v>
      </c>
      <c r="O118" s="111">
        <v>392000</v>
      </c>
      <c r="P118" s="111">
        <v>224000</v>
      </c>
      <c r="Q118" s="111">
        <v>616000</v>
      </c>
      <c r="R118" s="110">
        <v>0.1913265306122449</v>
      </c>
      <c r="S118" s="110">
        <v>0.23660714285714285</v>
      </c>
      <c r="T118" s="110">
        <v>0.2077922077922078</v>
      </c>
    </row>
    <row r="119" spans="1:20" ht="15">
      <c r="A119" s="108" t="s">
        <v>85</v>
      </c>
      <c r="B119" s="108" t="s">
        <v>88</v>
      </c>
      <c r="C119" s="111">
        <v>85000</v>
      </c>
      <c r="D119" s="111">
        <v>68000</v>
      </c>
      <c r="E119" s="111">
        <v>153000</v>
      </c>
      <c r="F119" s="111">
        <v>0</v>
      </c>
      <c r="G119" s="111">
        <v>0</v>
      </c>
      <c r="H119" s="111">
        <v>0</v>
      </c>
      <c r="I119" s="111">
        <v>346000</v>
      </c>
      <c r="J119" s="111">
        <v>95000</v>
      </c>
      <c r="K119" s="111">
        <v>441000</v>
      </c>
      <c r="L119" s="111">
        <v>690000</v>
      </c>
      <c r="M119" s="111">
        <v>247000</v>
      </c>
      <c r="N119" s="111">
        <v>937000</v>
      </c>
      <c r="O119" s="111">
        <v>1121000</v>
      </c>
      <c r="P119" s="111">
        <v>410000</v>
      </c>
      <c r="Q119" s="111">
        <v>1531000</v>
      </c>
      <c r="R119" s="110">
        <v>0.3086529884032114</v>
      </c>
      <c r="S119" s="110">
        <v>0.23170731707317074</v>
      </c>
      <c r="T119" s="110">
        <v>0.2880470280862182</v>
      </c>
    </row>
    <row r="120" spans="1:20" ht="15">
      <c r="A120" s="108" t="s">
        <v>86</v>
      </c>
      <c r="B120" s="108" t="s">
        <v>86</v>
      </c>
      <c r="C120" s="111">
        <v>0</v>
      </c>
      <c r="D120" s="111">
        <v>0</v>
      </c>
      <c r="E120" s="111">
        <v>0</v>
      </c>
      <c r="F120" s="111">
        <v>102812000</v>
      </c>
      <c r="G120" s="111">
        <v>66157000</v>
      </c>
      <c r="H120" s="111">
        <v>168969000</v>
      </c>
      <c r="I120" s="111">
        <v>0</v>
      </c>
      <c r="J120" s="111">
        <v>0</v>
      </c>
      <c r="K120" s="111">
        <v>0</v>
      </c>
      <c r="L120" s="111">
        <v>2150676000</v>
      </c>
      <c r="M120" s="111">
        <v>5446181000</v>
      </c>
      <c r="N120" s="111">
        <v>7596857000</v>
      </c>
      <c r="O120" s="111">
        <v>2253488000</v>
      </c>
      <c r="P120" s="111">
        <v>5512338000</v>
      </c>
      <c r="Q120" s="111">
        <v>7765826000</v>
      </c>
      <c r="R120" s="110">
        <v>0</v>
      </c>
      <c r="S120" s="110">
        <v>0</v>
      </c>
      <c r="T120" s="110">
        <v>0</v>
      </c>
    </row>
    <row r="121" spans="1:20" ht="15">
      <c r="A121" s="108" t="s">
        <v>86</v>
      </c>
      <c r="B121" s="108" t="s">
        <v>87</v>
      </c>
      <c r="C121" s="111">
        <v>999000</v>
      </c>
      <c r="D121" s="111">
        <v>3044000</v>
      </c>
      <c r="E121" s="111">
        <v>4043000</v>
      </c>
      <c r="F121" s="111">
        <v>0</v>
      </c>
      <c r="G121" s="111">
        <v>0</v>
      </c>
      <c r="H121" s="111">
        <v>0</v>
      </c>
      <c r="I121" s="111">
        <v>749000</v>
      </c>
      <c r="J121" s="111">
        <v>79000</v>
      </c>
      <c r="K121" s="111">
        <v>828000</v>
      </c>
      <c r="L121" s="111">
        <v>1209000</v>
      </c>
      <c r="M121" s="111">
        <v>2420000</v>
      </c>
      <c r="N121" s="111">
        <v>3629000</v>
      </c>
      <c r="O121" s="111">
        <v>2957000</v>
      </c>
      <c r="P121" s="111">
        <v>5543000</v>
      </c>
      <c r="Q121" s="111">
        <v>8500000</v>
      </c>
      <c r="R121" s="110">
        <v>0.2532972607372337</v>
      </c>
      <c r="S121" s="110">
        <v>0.014252209994587768</v>
      </c>
      <c r="T121" s="110">
        <v>0.09741176470588235</v>
      </c>
    </row>
    <row r="122" spans="1:20" ht="15">
      <c r="A122" s="108" t="s">
        <v>86</v>
      </c>
      <c r="B122" s="108" t="s">
        <v>88</v>
      </c>
      <c r="C122" s="111">
        <v>2776000</v>
      </c>
      <c r="D122" s="111">
        <v>3835000</v>
      </c>
      <c r="E122" s="111">
        <v>6611000</v>
      </c>
      <c r="F122" s="111">
        <v>0</v>
      </c>
      <c r="G122" s="111">
        <v>0</v>
      </c>
      <c r="H122" s="111">
        <v>0</v>
      </c>
      <c r="I122" s="111">
        <v>1465000</v>
      </c>
      <c r="J122" s="111">
        <v>109000</v>
      </c>
      <c r="K122" s="111">
        <v>1574000</v>
      </c>
      <c r="L122" s="111">
        <v>2065000</v>
      </c>
      <c r="M122" s="111">
        <v>3627000</v>
      </c>
      <c r="N122" s="111">
        <v>5692000</v>
      </c>
      <c r="O122" s="111">
        <v>6306000</v>
      </c>
      <c r="P122" s="111">
        <v>7571000</v>
      </c>
      <c r="Q122" s="111">
        <v>13877000</v>
      </c>
      <c r="R122" s="110">
        <v>0.2323184268950206</v>
      </c>
      <c r="S122" s="110">
        <v>0.014397041341962753</v>
      </c>
      <c r="T122" s="110">
        <v>0.11342509187864812</v>
      </c>
    </row>
    <row r="123" spans="1:20" ht="15">
      <c r="A123" s="108" t="s">
        <v>87</v>
      </c>
      <c r="B123" s="108" t="s">
        <v>87</v>
      </c>
      <c r="C123" s="111">
        <v>0</v>
      </c>
      <c r="D123" s="111">
        <v>0</v>
      </c>
      <c r="E123" s="111">
        <v>0</v>
      </c>
      <c r="F123" s="111">
        <v>3047000</v>
      </c>
      <c r="G123" s="111">
        <v>63000</v>
      </c>
      <c r="H123" s="111">
        <v>3110000</v>
      </c>
      <c r="I123" s="111">
        <v>411000</v>
      </c>
      <c r="J123" s="111">
        <v>1000</v>
      </c>
      <c r="K123" s="111">
        <v>412000</v>
      </c>
      <c r="L123" s="111">
        <v>2384309000</v>
      </c>
      <c r="M123" s="111">
        <v>6037813000</v>
      </c>
      <c r="N123" s="111">
        <v>8422122000</v>
      </c>
      <c r="O123" s="111">
        <v>2387767000</v>
      </c>
      <c r="P123" s="111">
        <v>6037877000</v>
      </c>
      <c r="Q123" s="111">
        <v>8425644000</v>
      </c>
      <c r="R123" s="110">
        <v>0.00017212734743381577</v>
      </c>
      <c r="S123" s="110">
        <v>1.656211280885649E-07</v>
      </c>
      <c r="T123" s="110">
        <v>4.8898339402899054E-05</v>
      </c>
    </row>
    <row r="124" spans="1:20" ht="15">
      <c r="A124" s="108" t="s">
        <v>87</v>
      </c>
      <c r="B124" s="108" t="s">
        <v>88</v>
      </c>
      <c r="C124" s="111">
        <v>0</v>
      </c>
      <c r="D124" s="111">
        <v>0</v>
      </c>
      <c r="E124" s="111">
        <v>0</v>
      </c>
      <c r="F124" s="111">
        <v>2467000</v>
      </c>
      <c r="G124" s="111">
        <v>120000</v>
      </c>
      <c r="H124" s="111">
        <v>2587000</v>
      </c>
      <c r="I124" s="111">
        <v>0</v>
      </c>
      <c r="J124" s="111">
        <v>0</v>
      </c>
      <c r="K124" s="111">
        <v>0</v>
      </c>
      <c r="L124" s="111">
        <v>808234000</v>
      </c>
      <c r="M124" s="111">
        <v>2046701000</v>
      </c>
      <c r="N124" s="111">
        <v>2854935000</v>
      </c>
      <c r="O124" s="111">
        <v>810701000</v>
      </c>
      <c r="P124" s="111">
        <v>2046821000</v>
      </c>
      <c r="Q124" s="111">
        <v>2857522000</v>
      </c>
      <c r="R124" s="110">
        <v>0</v>
      </c>
      <c r="S124" s="110">
        <v>0</v>
      </c>
      <c r="T124" s="110">
        <v>0</v>
      </c>
    </row>
    <row r="125" spans="1:20" s="115" customFormat="1" ht="15.75" thickBot="1">
      <c r="A125" s="113" t="s">
        <v>88</v>
      </c>
      <c r="B125" s="113" t="s">
        <v>88</v>
      </c>
      <c r="C125" s="114">
        <v>0</v>
      </c>
      <c r="D125" s="114">
        <v>0</v>
      </c>
      <c r="E125" s="114">
        <v>0</v>
      </c>
      <c r="F125" s="114">
        <v>1033000</v>
      </c>
      <c r="G125" s="114">
        <v>17000</v>
      </c>
      <c r="H125" s="114">
        <v>1050000</v>
      </c>
      <c r="I125" s="114">
        <v>0</v>
      </c>
      <c r="J125" s="114">
        <v>0</v>
      </c>
      <c r="K125" s="114">
        <v>0</v>
      </c>
      <c r="L125" s="114">
        <v>2959910000</v>
      </c>
      <c r="M125" s="114">
        <v>7495413000</v>
      </c>
      <c r="N125" s="114">
        <v>10455323000</v>
      </c>
      <c r="O125" s="114">
        <v>2960943000</v>
      </c>
      <c r="P125" s="114">
        <v>7495430000</v>
      </c>
      <c r="Q125" s="114">
        <v>10456373000</v>
      </c>
      <c r="R125" s="110">
        <v>0</v>
      </c>
      <c r="S125" s="110">
        <v>0</v>
      </c>
      <c r="T125" s="110">
        <v>0</v>
      </c>
    </row>
    <row r="126" spans="1:20" s="119" customFormat="1" ht="15">
      <c r="A126" s="116"/>
      <c r="B126" s="116" t="s">
        <v>89</v>
      </c>
      <c r="C126" s="117">
        <v>13100000</v>
      </c>
      <c r="D126" s="117">
        <v>15779000</v>
      </c>
      <c r="E126" s="117">
        <v>28879000</v>
      </c>
      <c r="F126" s="117">
        <v>10992000</v>
      </c>
      <c r="G126" s="117">
        <v>3580000</v>
      </c>
      <c r="H126" s="117">
        <v>14572000</v>
      </c>
      <c r="I126" s="117">
        <v>10580000</v>
      </c>
      <c r="J126" s="117">
        <v>2114000</v>
      </c>
      <c r="K126" s="117">
        <v>12694000</v>
      </c>
      <c r="L126" s="117">
        <v>449314000</v>
      </c>
      <c r="M126" s="117">
        <v>406049000</v>
      </c>
      <c r="N126" s="117">
        <v>855363000</v>
      </c>
      <c r="O126" s="117">
        <v>483986000</v>
      </c>
      <c r="P126" s="117">
        <v>427522000</v>
      </c>
      <c r="Q126" s="117">
        <v>911508000</v>
      </c>
      <c r="R126" s="118"/>
      <c r="S126" s="118"/>
      <c r="T126" s="118"/>
    </row>
    <row r="127" spans="1:20" s="119" customFormat="1" ht="15">
      <c r="A127" s="116"/>
      <c r="B127" s="116" t="s">
        <v>90</v>
      </c>
      <c r="C127" s="111">
        <v>0</v>
      </c>
      <c r="D127" s="111">
        <v>0</v>
      </c>
      <c r="E127" s="111">
        <v>0</v>
      </c>
      <c r="F127" s="111">
        <v>109359000</v>
      </c>
      <c r="G127" s="111">
        <v>66357000</v>
      </c>
      <c r="H127" s="111">
        <v>175716000</v>
      </c>
      <c r="I127" s="111">
        <v>411000</v>
      </c>
      <c r="J127" s="111">
        <v>1000</v>
      </c>
      <c r="K127" s="111">
        <v>412000</v>
      </c>
      <c r="L127" s="111">
        <v>15913007000</v>
      </c>
      <c r="M127" s="111">
        <v>34805895000</v>
      </c>
      <c r="N127" s="111">
        <v>50718902000</v>
      </c>
      <c r="O127" s="111">
        <v>16022777000</v>
      </c>
      <c r="P127" s="111">
        <v>34872253000</v>
      </c>
      <c r="Q127" s="111">
        <v>50895030000</v>
      </c>
      <c r="R127" s="120"/>
      <c r="S127" s="120"/>
      <c r="T127" s="120"/>
    </row>
    <row r="128" spans="1:20" s="124" customFormat="1" ht="12.75">
      <c r="A128" s="121"/>
      <c r="B128" s="121" t="s">
        <v>91</v>
      </c>
      <c r="C128" s="122">
        <v>13100000</v>
      </c>
      <c r="D128" s="122">
        <v>15779000</v>
      </c>
      <c r="E128" s="122">
        <v>28879000</v>
      </c>
      <c r="F128" s="122">
        <v>120351000</v>
      </c>
      <c r="G128" s="122">
        <v>69937000</v>
      </c>
      <c r="H128" s="122">
        <v>190288000</v>
      </c>
      <c r="I128" s="122">
        <v>10991000</v>
      </c>
      <c r="J128" s="122">
        <v>2115000</v>
      </c>
      <c r="K128" s="122">
        <v>13106000</v>
      </c>
      <c r="L128" s="122">
        <v>16362321000</v>
      </c>
      <c r="M128" s="122">
        <v>35211944000</v>
      </c>
      <c r="N128" s="122">
        <v>51574265000</v>
      </c>
      <c r="O128" s="122">
        <v>16506763000</v>
      </c>
      <c r="P128" s="122">
        <v>35299775000</v>
      </c>
      <c r="Q128" s="122">
        <v>51806538000</v>
      </c>
      <c r="R128" s="123"/>
      <c r="S128" s="123"/>
      <c r="T128" s="123"/>
    </row>
    <row r="129" spans="1:20" ht="15.75" thickBot="1">
      <c r="A129" s="108"/>
      <c r="B129" s="108"/>
      <c r="C129" s="125"/>
      <c r="D129" s="125"/>
      <c r="E129" s="125"/>
      <c r="F129" s="125"/>
      <c r="G129" s="125"/>
      <c r="H129" s="125"/>
      <c r="I129" s="125"/>
      <c r="J129" s="125"/>
      <c r="K129" s="125"/>
      <c r="L129" s="125"/>
      <c r="M129" s="125"/>
      <c r="N129" s="125"/>
      <c r="O129" s="125"/>
      <c r="P129" s="125"/>
      <c r="Q129" s="125"/>
      <c r="R129" s="110"/>
      <c r="S129" s="110"/>
      <c r="T129" s="110"/>
    </row>
    <row r="130" spans="3:20" ht="15.75" thickTop="1">
      <c r="C130" s="101" t="s">
        <v>61</v>
      </c>
      <c r="D130" s="102"/>
      <c r="E130" s="102"/>
      <c r="F130" s="102"/>
      <c r="G130" s="102"/>
      <c r="H130" s="102"/>
      <c r="I130" s="102"/>
      <c r="J130" s="102"/>
      <c r="K130" s="103"/>
      <c r="L130" s="101" t="s">
        <v>61</v>
      </c>
      <c r="M130" s="102"/>
      <c r="N130" s="102"/>
      <c r="O130" s="102"/>
      <c r="P130" s="102"/>
      <c r="Q130" s="102"/>
      <c r="R130" s="102"/>
      <c r="S130" s="102"/>
      <c r="T130" s="103"/>
    </row>
    <row r="131" spans="3:20" ht="52.5" customHeight="1" thickBot="1">
      <c r="C131" s="204" t="s">
        <v>62</v>
      </c>
      <c r="D131" s="205"/>
      <c r="E131" s="205"/>
      <c r="F131" s="205"/>
      <c r="G131" s="205"/>
      <c r="H131" s="205"/>
      <c r="I131" s="205"/>
      <c r="J131" s="205"/>
      <c r="K131" s="223"/>
      <c r="L131" s="204" t="s">
        <v>62</v>
      </c>
      <c r="M131" s="205"/>
      <c r="N131" s="205"/>
      <c r="O131" s="205"/>
      <c r="P131" s="205"/>
      <c r="Q131" s="205"/>
      <c r="R131" s="205"/>
      <c r="S131" s="205"/>
      <c r="T131" s="223"/>
    </row>
    <row r="132" ht="15.75" thickTop="1"/>
  </sheetData>
  <sheetProtection/>
  <mergeCells count="10">
    <mergeCell ref="C131:K131"/>
    <mergeCell ref="L131:T131"/>
    <mergeCell ref="C1:K1"/>
    <mergeCell ref="L1:T1"/>
    <mergeCell ref="O4:Q4"/>
    <mergeCell ref="R4:T4"/>
    <mergeCell ref="C4:E4"/>
    <mergeCell ref="F4:H4"/>
    <mergeCell ref="I4:K4"/>
    <mergeCell ref="L4:N4"/>
  </mergeCells>
  <printOptions/>
  <pageMargins left="0.7" right="0.7" top="0.75" bottom="0.75" header="0.3" footer="0.3"/>
  <pageSetup fitToHeight="3" fitToWidth="2" horizontalDpi="600" verticalDpi="600" orientation="landscape" scale="69" r:id="rId1"/>
  <rowBreaks count="2" manualBreakCount="2">
    <brk id="47" max="255" man="1"/>
    <brk id="89" max="255" man="1"/>
  </rowBreaks>
  <colBreaks count="1" manualBreakCount="1">
    <brk id="11"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N60"/>
  <sheetViews>
    <sheetView zoomScale="85" zoomScaleNormal="85" zoomScalePageLayoutView="0" workbookViewId="0" topLeftCell="A1">
      <pane ySplit="5" topLeftCell="A6" activePane="bottomLeft" state="frozen"/>
      <selection pane="topLeft" activeCell="D58" sqref="D58"/>
      <selection pane="bottomLeft" activeCell="D58" sqref="D58"/>
    </sheetView>
  </sheetViews>
  <sheetFormatPr defaultColWidth="9.140625" defaultRowHeight="15"/>
  <cols>
    <col min="1" max="1" width="7.8515625" style="0" customWidth="1"/>
    <col min="2" max="2" width="12.28125" style="0" customWidth="1"/>
    <col min="3" max="4" width="11.7109375" style="0" customWidth="1"/>
    <col min="5" max="5" width="12.00390625" style="0" customWidth="1"/>
    <col min="6" max="6" width="7.140625" style="0" customWidth="1"/>
    <col min="7" max="7" width="7.421875" style="0" customWidth="1"/>
    <col min="8" max="8" width="6.8515625" style="0" customWidth="1"/>
    <col min="9" max="9" width="8.57421875" style="0" customWidth="1"/>
    <col min="10" max="12" width="7.7109375" style="0" customWidth="1"/>
    <col min="13" max="13" width="8.8515625" style="0" customWidth="1"/>
  </cols>
  <sheetData>
    <row r="1" spans="1:14" s="126" customFormat="1" ht="19.5" customHeight="1">
      <c r="A1" s="224" t="s">
        <v>105</v>
      </c>
      <c r="B1" s="224"/>
      <c r="C1" s="224"/>
      <c r="D1" s="224"/>
      <c r="E1" s="224"/>
      <c r="F1" s="224"/>
      <c r="G1" s="224"/>
      <c r="H1" s="224"/>
      <c r="I1" s="224"/>
      <c r="J1" s="224"/>
      <c r="K1" s="224"/>
      <c r="L1" s="224"/>
      <c r="M1" s="224"/>
      <c r="N1" s="178"/>
    </row>
    <row r="2" spans="1:13" ht="16.5" thickBot="1">
      <c r="A2" s="21" t="s">
        <v>92</v>
      </c>
      <c r="J2" s="115"/>
      <c r="K2" s="115"/>
      <c r="L2" s="21" t="s">
        <v>93</v>
      </c>
      <c r="M2" s="115"/>
    </row>
    <row r="3" ht="16.5" hidden="1" thickBot="1">
      <c r="A3" s="21"/>
    </row>
    <row r="4" spans="1:13" s="99" customFormat="1" ht="24.75" customHeight="1">
      <c r="A4" s="105"/>
      <c r="B4" s="127"/>
      <c r="C4" s="230" t="s">
        <v>94</v>
      </c>
      <c r="D4" s="230"/>
      <c r="E4" s="230"/>
      <c r="F4" s="231" t="s">
        <v>95</v>
      </c>
      <c r="G4" s="230"/>
      <c r="H4" s="230"/>
      <c r="I4" s="232"/>
      <c r="J4" s="231" t="s">
        <v>96</v>
      </c>
      <c r="K4" s="230"/>
      <c r="L4" s="230"/>
      <c r="M4" s="232"/>
    </row>
    <row r="5" spans="1:13" s="99" customFormat="1" ht="22.5">
      <c r="A5" s="128" t="s">
        <v>70</v>
      </c>
      <c r="B5" s="129" t="s">
        <v>71</v>
      </c>
      <c r="C5" s="130" t="s">
        <v>72</v>
      </c>
      <c r="D5" s="131" t="s">
        <v>73</v>
      </c>
      <c r="E5" s="132" t="s">
        <v>5</v>
      </c>
      <c r="F5" s="133" t="s">
        <v>26</v>
      </c>
      <c r="G5" s="131" t="s">
        <v>24</v>
      </c>
      <c r="H5" s="131" t="s">
        <v>28</v>
      </c>
      <c r="I5" s="132" t="s">
        <v>97</v>
      </c>
      <c r="J5" s="133" t="s">
        <v>26</v>
      </c>
      <c r="K5" s="131" t="s">
        <v>24</v>
      </c>
      <c r="L5" s="131" t="s">
        <v>28</v>
      </c>
      <c r="M5" s="132" t="s">
        <v>97</v>
      </c>
    </row>
    <row r="6" spans="1:13" s="141" customFormat="1" ht="12.75">
      <c r="A6" s="228" t="s">
        <v>98</v>
      </c>
      <c r="B6" s="134" t="s">
        <v>98</v>
      </c>
      <c r="C6" s="135">
        <v>0</v>
      </c>
      <c r="D6" s="136">
        <v>0</v>
      </c>
      <c r="E6" s="137">
        <v>0</v>
      </c>
      <c r="F6" s="138">
        <v>0</v>
      </c>
      <c r="G6" s="139">
        <v>0</v>
      </c>
      <c r="H6" s="139">
        <v>0</v>
      </c>
      <c r="I6" s="139">
        <v>0</v>
      </c>
      <c r="J6" s="138">
        <v>0</v>
      </c>
      <c r="K6" s="139">
        <v>0</v>
      </c>
      <c r="L6" s="139">
        <v>0</v>
      </c>
      <c r="M6" s="140">
        <v>0</v>
      </c>
    </row>
    <row r="7" spans="1:13" s="141" customFormat="1" ht="12.75">
      <c r="A7" s="228"/>
      <c r="B7" s="142" t="s">
        <v>81</v>
      </c>
      <c r="C7" s="143">
        <v>7000</v>
      </c>
      <c r="D7" s="144">
        <v>10000</v>
      </c>
      <c r="E7" s="145">
        <v>17000</v>
      </c>
      <c r="F7" s="146">
        <v>0.2</v>
      </c>
      <c r="G7" s="147">
        <v>0.8</v>
      </c>
      <c r="H7" s="147">
        <v>0</v>
      </c>
      <c r="I7" s="147">
        <v>0</v>
      </c>
      <c r="J7" s="146">
        <v>0.6</v>
      </c>
      <c r="K7" s="147">
        <v>0.39</v>
      </c>
      <c r="L7" s="147">
        <v>0</v>
      </c>
      <c r="M7" s="148">
        <v>0</v>
      </c>
    </row>
    <row r="8" spans="1:13" s="141" customFormat="1" ht="12.75">
      <c r="A8" s="228"/>
      <c r="B8" s="142" t="s">
        <v>86</v>
      </c>
      <c r="C8" s="143">
        <v>1107000</v>
      </c>
      <c r="D8" s="144">
        <v>94000</v>
      </c>
      <c r="E8" s="145">
        <v>1200000</v>
      </c>
      <c r="F8" s="146">
        <v>0.5</v>
      </c>
      <c r="G8" s="147">
        <v>0</v>
      </c>
      <c r="H8" s="147">
        <v>0.47</v>
      </c>
      <c r="I8" s="147">
        <v>0.03</v>
      </c>
      <c r="J8" s="146">
        <v>0.43</v>
      </c>
      <c r="K8" s="147">
        <v>0</v>
      </c>
      <c r="L8" s="147">
        <v>0.52</v>
      </c>
      <c r="M8" s="148">
        <v>0.04</v>
      </c>
    </row>
    <row r="9" spans="1:13" s="141" customFormat="1" ht="12.75">
      <c r="A9" s="228"/>
      <c r="B9" s="142" t="s">
        <v>80</v>
      </c>
      <c r="C9" s="143">
        <v>425000</v>
      </c>
      <c r="D9" s="144">
        <v>14000</v>
      </c>
      <c r="E9" s="145">
        <v>439000</v>
      </c>
      <c r="F9" s="146">
        <v>0.83</v>
      </c>
      <c r="G9" s="147">
        <v>0</v>
      </c>
      <c r="H9" s="147">
        <v>0.11</v>
      </c>
      <c r="I9" s="147">
        <v>0.05</v>
      </c>
      <c r="J9" s="146">
        <v>0.77</v>
      </c>
      <c r="K9" s="147">
        <v>0</v>
      </c>
      <c r="L9" s="147">
        <v>0.21</v>
      </c>
      <c r="M9" s="148">
        <v>0.02</v>
      </c>
    </row>
    <row r="10" spans="1:13" s="141" customFormat="1" ht="12.75">
      <c r="A10" s="228"/>
      <c r="B10" s="142" t="s">
        <v>99</v>
      </c>
      <c r="C10" s="143">
        <v>2061000</v>
      </c>
      <c r="D10" s="144">
        <v>734000</v>
      </c>
      <c r="E10" s="145">
        <v>2795000</v>
      </c>
      <c r="F10" s="146">
        <v>0.87</v>
      </c>
      <c r="G10" s="147">
        <v>0</v>
      </c>
      <c r="H10" s="147">
        <v>0.1</v>
      </c>
      <c r="I10" s="147">
        <v>0.03</v>
      </c>
      <c r="J10" s="146">
        <v>0.86</v>
      </c>
      <c r="K10" s="147">
        <v>0</v>
      </c>
      <c r="L10" s="147">
        <v>0.09</v>
      </c>
      <c r="M10" s="148">
        <v>0.04</v>
      </c>
    </row>
    <row r="11" spans="1:13" s="141" customFormat="1" ht="12.75">
      <c r="A11" s="228"/>
      <c r="B11" s="142" t="s">
        <v>100</v>
      </c>
      <c r="C11" s="143">
        <v>129000</v>
      </c>
      <c r="D11" s="144">
        <v>16000</v>
      </c>
      <c r="E11" s="145">
        <v>144000</v>
      </c>
      <c r="F11" s="146">
        <v>0.58</v>
      </c>
      <c r="G11" s="147">
        <v>0</v>
      </c>
      <c r="H11" s="147">
        <v>0.42</v>
      </c>
      <c r="I11" s="147">
        <v>0</v>
      </c>
      <c r="J11" s="146">
        <v>0.63</v>
      </c>
      <c r="K11" s="147">
        <v>0</v>
      </c>
      <c r="L11" s="147">
        <v>0.37</v>
      </c>
      <c r="M11" s="148">
        <v>0</v>
      </c>
    </row>
    <row r="12" spans="1:13" s="141" customFormat="1" ht="12.75">
      <c r="A12" s="229"/>
      <c r="B12" s="149" t="s">
        <v>101</v>
      </c>
      <c r="C12" s="150">
        <v>298000</v>
      </c>
      <c r="D12" s="151">
        <v>79000</v>
      </c>
      <c r="E12" s="152">
        <v>377000</v>
      </c>
      <c r="F12" s="146">
        <v>0.86</v>
      </c>
      <c r="G12" s="147">
        <v>0</v>
      </c>
      <c r="H12" s="147">
        <v>0.09</v>
      </c>
      <c r="I12" s="147">
        <v>0.04</v>
      </c>
      <c r="J12" s="146">
        <v>0.88</v>
      </c>
      <c r="K12" s="147">
        <v>0</v>
      </c>
      <c r="L12" s="147">
        <v>0.07</v>
      </c>
      <c r="M12" s="148">
        <v>0.05</v>
      </c>
    </row>
    <row r="13" spans="1:13" s="141" customFormat="1" ht="12.75">
      <c r="A13" s="227" t="s">
        <v>81</v>
      </c>
      <c r="B13" s="153" t="s">
        <v>98</v>
      </c>
      <c r="C13" s="135">
        <v>7000</v>
      </c>
      <c r="D13" s="136">
        <v>10000</v>
      </c>
      <c r="E13" s="137">
        <v>17000</v>
      </c>
      <c r="F13" s="138">
        <v>0.2</v>
      </c>
      <c r="G13" s="139">
        <v>0.8</v>
      </c>
      <c r="H13" s="139">
        <v>0</v>
      </c>
      <c r="I13" s="139">
        <v>0</v>
      </c>
      <c r="J13" s="138">
        <v>0.6</v>
      </c>
      <c r="K13" s="139">
        <v>0.39</v>
      </c>
      <c r="L13" s="139">
        <v>0</v>
      </c>
      <c r="M13" s="140">
        <v>0</v>
      </c>
    </row>
    <row r="14" spans="1:13" s="141" customFormat="1" ht="12.75">
      <c r="A14" s="228"/>
      <c r="B14" s="154" t="s">
        <v>81</v>
      </c>
      <c r="C14" s="143">
        <v>0</v>
      </c>
      <c r="D14" s="144">
        <v>0</v>
      </c>
      <c r="E14" s="145">
        <v>0</v>
      </c>
      <c r="F14" s="146">
        <v>0</v>
      </c>
      <c r="G14" s="147">
        <v>0</v>
      </c>
      <c r="H14" s="147">
        <v>0</v>
      </c>
      <c r="I14" s="147">
        <v>0</v>
      </c>
      <c r="J14" s="146">
        <v>0</v>
      </c>
      <c r="K14" s="147">
        <v>0</v>
      </c>
      <c r="L14" s="147">
        <v>0</v>
      </c>
      <c r="M14" s="148">
        <v>0</v>
      </c>
    </row>
    <row r="15" spans="1:13" s="141" customFormat="1" ht="12.75">
      <c r="A15" s="228"/>
      <c r="B15" s="154" t="s">
        <v>86</v>
      </c>
      <c r="C15" s="143">
        <v>60000</v>
      </c>
      <c r="D15" s="144">
        <v>1000</v>
      </c>
      <c r="E15" s="145">
        <v>60000</v>
      </c>
      <c r="F15" s="146">
        <v>0.04</v>
      </c>
      <c r="G15" s="147">
        <v>0</v>
      </c>
      <c r="H15" s="147">
        <v>0.94</v>
      </c>
      <c r="I15" s="147">
        <v>0.02</v>
      </c>
      <c r="J15" s="146">
        <v>0.28</v>
      </c>
      <c r="K15" s="147">
        <v>0</v>
      </c>
      <c r="L15" s="147">
        <v>0.72</v>
      </c>
      <c r="M15" s="148">
        <v>0</v>
      </c>
    </row>
    <row r="16" spans="1:13" s="141" customFormat="1" ht="12.75">
      <c r="A16" s="228"/>
      <c r="B16" s="154" t="s">
        <v>80</v>
      </c>
      <c r="C16" s="143">
        <v>3000</v>
      </c>
      <c r="D16" s="144">
        <v>0</v>
      </c>
      <c r="E16" s="145">
        <v>3000</v>
      </c>
      <c r="F16" s="146">
        <v>0.01</v>
      </c>
      <c r="G16" s="147">
        <v>0</v>
      </c>
      <c r="H16" s="147">
        <v>0.99</v>
      </c>
      <c r="I16" s="147">
        <v>0</v>
      </c>
      <c r="J16" s="146">
        <v>0.06</v>
      </c>
      <c r="K16" s="147">
        <v>0</v>
      </c>
      <c r="L16" s="147">
        <v>0.94</v>
      </c>
      <c r="M16" s="148">
        <v>0</v>
      </c>
    </row>
    <row r="17" spans="1:13" s="141" customFormat="1" ht="12.75">
      <c r="A17" s="228"/>
      <c r="B17" s="154" t="s">
        <v>99</v>
      </c>
      <c r="C17" s="143">
        <v>16000</v>
      </c>
      <c r="D17" s="144">
        <v>0</v>
      </c>
      <c r="E17" s="145">
        <v>16000</v>
      </c>
      <c r="F17" s="146">
        <v>0.82</v>
      </c>
      <c r="G17" s="147">
        <v>0.01</v>
      </c>
      <c r="H17" s="147">
        <v>0.11</v>
      </c>
      <c r="I17" s="147">
        <v>0.06</v>
      </c>
      <c r="J17" s="146">
        <v>0</v>
      </c>
      <c r="K17" s="147">
        <v>0</v>
      </c>
      <c r="L17" s="147">
        <v>0</v>
      </c>
      <c r="M17" s="148">
        <v>0</v>
      </c>
    </row>
    <row r="18" spans="1:13" s="141" customFormat="1" ht="12.75">
      <c r="A18" s="228"/>
      <c r="B18" s="154" t="s">
        <v>100</v>
      </c>
      <c r="C18" s="143">
        <v>1000</v>
      </c>
      <c r="D18" s="144">
        <v>0</v>
      </c>
      <c r="E18" s="145">
        <v>1000</v>
      </c>
      <c r="F18" s="146">
        <v>0.61</v>
      </c>
      <c r="G18" s="147">
        <v>0</v>
      </c>
      <c r="H18" s="147">
        <v>0.39</v>
      </c>
      <c r="I18" s="147">
        <v>0</v>
      </c>
      <c r="J18" s="146">
        <v>0</v>
      </c>
      <c r="K18" s="147">
        <v>0</v>
      </c>
      <c r="L18" s="147">
        <v>0</v>
      </c>
      <c r="M18" s="148">
        <v>0</v>
      </c>
    </row>
    <row r="19" spans="1:13" s="141" customFormat="1" ht="12.75">
      <c r="A19" s="229"/>
      <c r="B19" s="155" t="s">
        <v>101</v>
      </c>
      <c r="C19" s="150">
        <v>2000</v>
      </c>
      <c r="D19" s="151">
        <v>0</v>
      </c>
      <c r="E19" s="152">
        <v>2000</v>
      </c>
      <c r="F19" s="156">
        <v>0.76</v>
      </c>
      <c r="G19" s="157">
        <v>0</v>
      </c>
      <c r="H19" s="157">
        <v>0.17</v>
      </c>
      <c r="I19" s="157">
        <v>0.07</v>
      </c>
      <c r="J19" s="156">
        <v>0</v>
      </c>
      <c r="K19" s="157">
        <v>0</v>
      </c>
      <c r="L19" s="157">
        <v>0</v>
      </c>
      <c r="M19" s="158">
        <v>0</v>
      </c>
    </row>
    <row r="20" spans="1:13" s="141" customFormat="1" ht="12.75">
      <c r="A20" s="227" t="s">
        <v>86</v>
      </c>
      <c r="B20" s="134" t="s">
        <v>98</v>
      </c>
      <c r="C20" s="135">
        <v>1107000</v>
      </c>
      <c r="D20" s="136">
        <v>94000</v>
      </c>
      <c r="E20" s="137">
        <v>1200000</v>
      </c>
      <c r="F20" s="146">
        <v>0.5</v>
      </c>
      <c r="G20" s="147">
        <v>0</v>
      </c>
      <c r="H20" s="147">
        <v>0.47</v>
      </c>
      <c r="I20" s="147">
        <v>0.03</v>
      </c>
      <c r="J20" s="146">
        <v>0.43</v>
      </c>
      <c r="K20" s="147">
        <v>0</v>
      </c>
      <c r="L20" s="147">
        <v>0.52</v>
      </c>
      <c r="M20" s="148">
        <v>0.04</v>
      </c>
    </row>
    <row r="21" spans="1:13" s="141" customFormat="1" ht="12.75">
      <c r="A21" s="228"/>
      <c r="B21" s="142" t="s">
        <v>81</v>
      </c>
      <c r="C21" s="143">
        <v>60000</v>
      </c>
      <c r="D21" s="144">
        <v>1000</v>
      </c>
      <c r="E21" s="145">
        <v>60000</v>
      </c>
      <c r="F21" s="146">
        <v>0.04</v>
      </c>
      <c r="G21" s="147">
        <v>0</v>
      </c>
      <c r="H21" s="147">
        <v>0.94</v>
      </c>
      <c r="I21" s="147">
        <v>0.02</v>
      </c>
      <c r="J21" s="146">
        <v>0.28</v>
      </c>
      <c r="K21" s="147">
        <v>0</v>
      </c>
      <c r="L21" s="147">
        <v>0.72</v>
      </c>
      <c r="M21" s="148">
        <v>0</v>
      </c>
    </row>
    <row r="22" spans="1:13" s="141" customFormat="1" ht="12.75">
      <c r="A22" s="228"/>
      <c r="B22" s="142" t="s">
        <v>86</v>
      </c>
      <c r="C22" s="143">
        <v>0</v>
      </c>
      <c r="D22" s="144">
        <v>0</v>
      </c>
      <c r="E22" s="145">
        <v>0</v>
      </c>
      <c r="F22" s="146">
        <v>0</v>
      </c>
      <c r="G22" s="147">
        <v>0</v>
      </c>
      <c r="H22" s="147">
        <v>0</v>
      </c>
      <c r="I22" s="147">
        <v>0</v>
      </c>
      <c r="J22" s="146">
        <v>0</v>
      </c>
      <c r="K22" s="147">
        <v>0</v>
      </c>
      <c r="L22" s="147">
        <v>0</v>
      </c>
      <c r="M22" s="148">
        <v>0</v>
      </c>
    </row>
    <row r="23" spans="1:13" s="141" customFormat="1" ht="12.75">
      <c r="A23" s="228"/>
      <c r="B23" s="142" t="s">
        <v>80</v>
      </c>
      <c r="C23" s="143">
        <v>0</v>
      </c>
      <c r="D23" s="144">
        <v>0</v>
      </c>
      <c r="E23" s="145">
        <v>0</v>
      </c>
      <c r="F23" s="146">
        <v>0</v>
      </c>
      <c r="G23" s="147">
        <v>0</v>
      </c>
      <c r="H23" s="147">
        <v>0</v>
      </c>
      <c r="I23" s="147">
        <v>0</v>
      </c>
      <c r="J23" s="146">
        <v>0</v>
      </c>
      <c r="K23" s="147">
        <v>0</v>
      </c>
      <c r="L23" s="147">
        <v>0</v>
      </c>
      <c r="M23" s="148">
        <v>0</v>
      </c>
    </row>
    <row r="24" spans="1:13" s="141" customFormat="1" ht="12.75">
      <c r="A24" s="228"/>
      <c r="B24" s="142" t="s">
        <v>99</v>
      </c>
      <c r="C24" s="143">
        <v>358000</v>
      </c>
      <c r="D24" s="144">
        <v>49000</v>
      </c>
      <c r="E24" s="145">
        <v>407000</v>
      </c>
      <c r="F24" s="146">
        <v>0.85</v>
      </c>
      <c r="G24" s="147">
        <v>0.06</v>
      </c>
      <c r="H24" s="147">
        <v>0.09</v>
      </c>
      <c r="I24" s="147">
        <v>0</v>
      </c>
      <c r="J24" s="146">
        <v>0</v>
      </c>
      <c r="K24" s="147">
        <v>0.97</v>
      </c>
      <c r="L24" s="147">
        <v>0.03</v>
      </c>
      <c r="M24" s="148">
        <v>0</v>
      </c>
    </row>
    <row r="25" spans="1:13" s="141" customFormat="1" ht="12.75">
      <c r="A25" s="228"/>
      <c r="B25" s="142" t="s">
        <v>100</v>
      </c>
      <c r="C25" s="143">
        <v>36000</v>
      </c>
      <c r="D25" s="144">
        <v>13000</v>
      </c>
      <c r="E25" s="145">
        <v>49000</v>
      </c>
      <c r="F25" s="146">
        <v>0.86</v>
      </c>
      <c r="G25" s="147">
        <v>0</v>
      </c>
      <c r="H25" s="147">
        <v>0.14</v>
      </c>
      <c r="I25" s="147">
        <v>0</v>
      </c>
      <c r="J25" s="146">
        <v>0.92</v>
      </c>
      <c r="K25" s="147">
        <v>0.03</v>
      </c>
      <c r="L25" s="147">
        <v>0.02</v>
      </c>
      <c r="M25" s="148">
        <v>0.03</v>
      </c>
    </row>
    <row r="26" spans="1:13" s="141" customFormat="1" ht="12.75">
      <c r="A26" s="229"/>
      <c r="B26" s="149" t="s">
        <v>101</v>
      </c>
      <c r="C26" s="150">
        <v>0</v>
      </c>
      <c r="D26" s="151">
        <v>0</v>
      </c>
      <c r="E26" s="152">
        <v>0</v>
      </c>
      <c r="F26" s="146">
        <v>0</v>
      </c>
      <c r="G26" s="147">
        <v>0</v>
      </c>
      <c r="H26" s="147">
        <v>0</v>
      </c>
      <c r="I26" s="147">
        <v>0</v>
      </c>
      <c r="J26" s="146">
        <v>0</v>
      </c>
      <c r="K26" s="147">
        <v>0</v>
      </c>
      <c r="L26" s="147">
        <v>0</v>
      </c>
      <c r="M26" s="148">
        <v>0</v>
      </c>
    </row>
    <row r="27" spans="1:13" s="141" customFormat="1" ht="12.75">
      <c r="A27" s="227" t="s">
        <v>80</v>
      </c>
      <c r="B27" s="134" t="s">
        <v>98</v>
      </c>
      <c r="C27" s="135">
        <v>425000</v>
      </c>
      <c r="D27" s="136">
        <v>14000</v>
      </c>
      <c r="E27" s="137">
        <v>439000</v>
      </c>
      <c r="F27" s="138">
        <v>0.83</v>
      </c>
      <c r="G27" s="139">
        <v>0</v>
      </c>
      <c r="H27" s="139">
        <v>0.11</v>
      </c>
      <c r="I27" s="139">
        <v>0.05</v>
      </c>
      <c r="J27" s="138">
        <v>0.77</v>
      </c>
      <c r="K27" s="139">
        <v>0</v>
      </c>
      <c r="L27" s="139">
        <v>0.21</v>
      </c>
      <c r="M27" s="140">
        <v>0.02</v>
      </c>
    </row>
    <row r="28" spans="1:13" s="141" customFormat="1" ht="12.75">
      <c r="A28" s="228"/>
      <c r="B28" s="142" t="s">
        <v>81</v>
      </c>
      <c r="C28" s="143">
        <v>3000</v>
      </c>
      <c r="D28" s="144">
        <v>0</v>
      </c>
      <c r="E28" s="145">
        <v>3000</v>
      </c>
      <c r="F28" s="146">
        <v>0.01</v>
      </c>
      <c r="G28" s="147">
        <v>0</v>
      </c>
      <c r="H28" s="147">
        <v>0.99</v>
      </c>
      <c r="I28" s="147">
        <v>0</v>
      </c>
      <c r="J28" s="146">
        <v>0.06</v>
      </c>
      <c r="K28" s="147">
        <v>0</v>
      </c>
      <c r="L28" s="147">
        <v>0.94</v>
      </c>
      <c r="M28" s="148">
        <v>0</v>
      </c>
    </row>
    <row r="29" spans="1:13" s="141" customFormat="1" ht="10.5" customHeight="1">
      <c r="A29" s="228"/>
      <c r="B29" s="142" t="s">
        <v>86</v>
      </c>
      <c r="C29" s="143">
        <v>0</v>
      </c>
      <c r="D29" s="144">
        <v>0</v>
      </c>
      <c r="E29" s="145">
        <v>0</v>
      </c>
      <c r="F29" s="146">
        <v>0</v>
      </c>
      <c r="G29" s="147">
        <v>0</v>
      </c>
      <c r="H29" s="147">
        <v>0</v>
      </c>
      <c r="I29" s="147">
        <v>0</v>
      </c>
      <c r="J29" s="146">
        <v>0</v>
      </c>
      <c r="K29" s="147">
        <v>0</v>
      </c>
      <c r="L29" s="147">
        <v>0</v>
      </c>
      <c r="M29" s="148">
        <v>0</v>
      </c>
    </row>
    <row r="30" spans="1:13" s="141" customFormat="1" ht="12.75">
      <c r="A30" s="228"/>
      <c r="B30" s="142" t="s">
        <v>80</v>
      </c>
      <c r="C30" s="143">
        <v>0</v>
      </c>
      <c r="D30" s="144">
        <v>0</v>
      </c>
      <c r="E30" s="145">
        <v>0</v>
      </c>
      <c r="F30" s="146">
        <v>0</v>
      </c>
      <c r="G30" s="147">
        <v>0</v>
      </c>
      <c r="H30" s="147">
        <v>0</v>
      </c>
      <c r="I30" s="147">
        <v>0</v>
      </c>
      <c r="J30" s="146">
        <v>0</v>
      </c>
      <c r="K30" s="147">
        <v>0</v>
      </c>
      <c r="L30" s="147">
        <v>0</v>
      </c>
      <c r="M30" s="148">
        <v>0</v>
      </c>
    </row>
    <row r="31" spans="1:13" s="141" customFormat="1" ht="12.75">
      <c r="A31" s="228"/>
      <c r="B31" s="142" t="s">
        <v>99</v>
      </c>
      <c r="C31" s="143">
        <v>187000</v>
      </c>
      <c r="D31" s="144">
        <v>0</v>
      </c>
      <c r="E31" s="145">
        <v>187000</v>
      </c>
      <c r="F31" s="146">
        <v>0.52</v>
      </c>
      <c r="G31" s="147">
        <v>0.4</v>
      </c>
      <c r="H31" s="147">
        <v>0.08</v>
      </c>
      <c r="I31" s="147">
        <v>0</v>
      </c>
      <c r="J31" s="146">
        <v>0.88</v>
      </c>
      <c r="K31" s="147">
        <v>0.06</v>
      </c>
      <c r="L31" s="147">
        <v>0.06</v>
      </c>
      <c r="M31" s="148">
        <v>0</v>
      </c>
    </row>
    <row r="32" spans="1:13" s="141" customFormat="1" ht="12.75">
      <c r="A32" s="228"/>
      <c r="B32" s="142" t="s">
        <v>100</v>
      </c>
      <c r="C32" s="143">
        <v>38000</v>
      </c>
      <c r="D32" s="144">
        <v>0</v>
      </c>
      <c r="E32" s="145">
        <v>38000</v>
      </c>
      <c r="F32" s="146">
        <v>0.93</v>
      </c>
      <c r="G32" s="147">
        <v>0.01</v>
      </c>
      <c r="H32" s="147">
        <v>0.06</v>
      </c>
      <c r="I32" s="147">
        <v>0</v>
      </c>
      <c r="J32" s="146">
        <v>1</v>
      </c>
      <c r="K32" s="147">
        <v>0</v>
      </c>
      <c r="L32" s="147">
        <v>0</v>
      </c>
      <c r="M32" s="148">
        <v>0</v>
      </c>
    </row>
    <row r="33" spans="1:13" s="141" customFormat="1" ht="12.75">
      <c r="A33" s="229"/>
      <c r="B33" s="149" t="s">
        <v>101</v>
      </c>
      <c r="C33" s="150">
        <v>0</v>
      </c>
      <c r="D33" s="151">
        <v>0</v>
      </c>
      <c r="E33" s="152">
        <v>0</v>
      </c>
      <c r="F33" s="156">
        <v>0</v>
      </c>
      <c r="G33" s="157">
        <v>0</v>
      </c>
      <c r="H33" s="157">
        <v>0</v>
      </c>
      <c r="I33" s="157">
        <v>0</v>
      </c>
      <c r="J33" s="156">
        <v>0</v>
      </c>
      <c r="K33" s="157">
        <v>0</v>
      </c>
      <c r="L33" s="157">
        <v>0</v>
      </c>
      <c r="M33" s="158">
        <v>0</v>
      </c>
    </row>
    <row r="34" spans="1:13" s="141" customFormat="1" ht="12.75">
      <c r="A34" s="227" t="s">
        <v>99</v>
      </c>
      <c r="B34" s="134" t="s">
        <v>98</v>
      </c>
      <c r="C34" s="135">
        <v>2061000</v>
      </c>
      <c r="D34" s="136">
        <v>734000</v>
      </c>
      <c r="E34" s="137">
        <v>2795000</v>
      </c>
      <c r="F34" s="146">
        <v>0.87</v>
      </c>
      <c r="G34" s="147">
        <v>0</v>
      </c>
      <c r="H34" s="147">
        <v>0.1</v>
      </c>
      <c r="I34" s="147">
        <v>0.03</v>
      </c>
      <c r="J34" s="146">
        <v>0.86</v>
      </c>
      <c r="K34" s="147">
        <v>0</v>
      </c>
      <c r="L34" s="147">
        <v>0.09</v>
      </c>
      <c r="M34" s="148">
        <v>0.04</v>
      </c>
    </row>
    <row r="35" spans="1:13" s="141" customFormat="1" ht="12.75">
      <c r="A35" s="228"/>
      <c r="B35" s="142" t="s">
        <v>81</v>
      </c>
      <c r="C35" s="143">
        <v>16000</v>
      </c>
      <c r="D35" s="144">
        <v>0</v>
      </c>
      <c r="E35" s="145">
        <v>16000</v>
      </c>
      <c r="F35" s="146">
        <v>0.82</v>
      </c>
      <c r="G35" s="147">
        <v>0.01</v>
      </c>
      <c r="H35" s="147">
        <v>0.11</v>
      </c>
      <c r="I35" s="147">
        <v>0.06</v>
      </c>
      <c r="J35" s="146">
        <v>0</v>
      </c>
      <c r="K35" s="147">
        <v>0</v>
      </c>
      <c r="L35" s="147">
        <v>0</v>
      </c>
      <c r="M35" s="148">
        <v>0</v>
      </c>
    </row>
    <row r="36" spans="1:13" s="141" customFormat="1" ht="12.75">
      <c r="A36" s="228"/>
      <c r="B36" s="142" t="s">
        <v>86</v>
      </c>
      <c r="C36" s="143">
        <v>358000</v>
      </c>
      <c r="D36" s="144">
        <v>49000</v>
      </c>
      <c r="E36" s="145">
        <v>407000</v>
      </c>
      <c r="F36" s="146">
        <v>0.85</v>
      </c>
      <c r="G36" s="147">
        <v>0.06</v>
      </c>
      <c r="H36" s="147">
        <v>0.09</v>
      </c>
      <c r="I36" s="147">
        <v>0</v>
      </c>
      <c r="J36" s="146">
        <v>0</v>
      </c>
      <c r="K36" s="147">
        <v>0.97</v>
      </c>
      <c r="L36" s="147">
        <v>0.03</v>
      </c>
      <c r="M36" s="148">
        <v>0</v>
      </c>
    </row>
    <row r="37" spans="1:13" s="141" customFormat="1" ht="12.75">
      <c r="A37" s="228"/>
      <c r="B37" s="142" t="s">
        <v>80</v>
      </c>
      <c r="C37" s="143">
        <v>187000</v>
      </c>
      <c r="D37" s="144">
        <v>0</v>
      </c>
      <c r="E37" s="145">
        <v>187000</v>
      </c>
      <c r="F37" s="146">
        <v>0.52</v>
      </c>
      <c r="G37" s="147">
        <v>0.4</v>
      </c>
      <c r="H37" s="147">
        <v>0.08</v>
      </c>
      <c r="I37" s="147">
        <v>0</v>
      </c>
      <c r="J37" s="146">
        <v>0.88</v>
      </c>
      <c r="K37" s="147">
        <v>0.06</v>
      </c>
      <c r="L37" s="147">
        <v>0.06</v>
      </c>
      <c r="M37" s="148">
        <v>0</v>
      </c>
    </row>
    <row r="38" spans="1:13" s="141" customFormat="1" ht="12.75">
      <c r="A38" s="228"/>
      <c r="B38" s="142" t="s">
        <v>99</v>
      </c>
      <c r="C38" s="143">
        <v>969000</v>
      </c>
      <c r="D38" s="144">
        <v>94000</v>
      </c>
      <c r="E38" s="145">
        <v>1064000</v>
      </c>
      <c r="F38" s="146">
        <v>0</v>
      </c>
      <c r="G38" s="147">
        <v>0.98</v>
      </c>
      <c r="H38" s="147">
        <v>0.02</v>
      </c>
      <c r="I38" s="147">
        <v>0</v>
      </c>
      <c r="J38" s="146">
        <v>0.83</v>
      </c>
      <c r="K38" s="147">
        <v>0.17</v>
      </c>
      <c r="L38" s="147">
        <v>0</v>
      </c>
      <c r="M38" s="148">
        <v>0</v>
      </c>
    </row>
    <row r="39" spans="1:13" s="141" customFormat="1" ht="12.75">
      <c r="A39" s="228"/>
      <c r="B39" s="142" t="s">
        <v>100</v>
      </c>
      <c r="C39" s="143">
        <v>56000</v>
      </c>
      <c r="D39" s="144">
        <v>0</v>
      </c>
      <c r="E39" s="145">
        <v>56000</v>
      </c>
      <c r="F39" s="146">
        <v>0.98</v>
      </c>
      <c r="G39" s="147">
        <v>0</v>
      </c>
      <c r="H39" s="147">
        <v>0.02</v>
      </c>
      <c r="I39" s="147">
        <v>0</v>
      </c>
      <c r="J39" s="146">
        <v>1</v>
      </c>
      <c r="K39" s="147">
        <v>0</v>
      </c>
      <c r="L39" s="147">
        <v>0</v>
      </c>
      <c r="M39" s="148">
        <v>0</v>
      </c>
    </row>
    <row r="40" spans="1:13" s="141" customFormat="1" ht="12.75">
      <c r="A40" s="229"/>
      <c r="B40" s="149" t="s">
        <v>101</v>
      </c>
      <c r="C40" s="150">
        <v>16000</v>
      </c>
      <c r="D40" s="151">
        <v>0</v>
      </c>
      <c r="E40" s="152">
        <v>16000</v>
      </c>
      <c r="F40" s="146">
        <v>0</v>
      </c>
      <c r="G40" s="147">
        <v>0.65</v>
      </c>
      <c r="H40" s="147">
        <v>0.06</v>
      </c>
      <c r="I40" s="147">
        <v>0.29</v>
      </c>
      <c r="J40" s="146">
        <v>1</v>
      </c>
      <c r="K40" s="147">
        <v>0</v>
      </c>
      <c r="L40" s="147">
        <v>0</v>
      </c>
      <c r="M40" s="148">
        <v>0</v>
      </c>
    </row>
    <row r="41" spans="1:13" s="141" customFormat="1" ht="12.75">
      <c r="A41" s="227" t="s">
        <v>100</v>
      </c>
      <c r="B41" s="134" t="s">
        <v>98</v>
      </c>
      <c r="C41" s="135">
        <v>129000</v>
      </c>
      <c r="D41" s="136">
        <v>16000</v>
      </c>
      <c r="E41" s="137">
        <v>144000</v>
      </c>
      <c r="F41" s="138">
        <v>0.58</v>
      </c>
      <c r="G41" s="139">
        <v>0</v>
      </c>
      <c r="H41" s="139">
        <v>0.42</v>
      </c>
      <c r="I41" s="139">
        <v>0</v>
      </c>
      <c r="J41" s="138">
        <v>0.63</v>
      </c>
      <c r="K41" s="139">
        <v>0</v>
      </c>
      <c r="L41" s="139">
        <v>0.37</v>
      </c>
      <c r="M41" s="140">
        <v>0</v>
      </c>
    </row>
    <row r="42" spans="1:13" s="141" customFormat="1" ht="12.75">
      <c r="A42" s="228"/>
      <c r="B42" s="142" t="s">
        <v>81</v>
      </c>
      <c r="C42" s="143">
        <v>1000</v>
      </c>
      <c r="D42" s="144">
        <v>0</v>
      </c>
      <c r="E42" s="145">
        <v>1000</v>
      </c>
      <c r="F42" s="146">
        <v>0.61</v>
      </c>
      <c r="G42" s="147">
        <v>0</v>
      </c>
      <c r="H42" s="147">
        <v>0.39</v>
      </c>
      <c r="I42" s="147">
        <v>0</v>
      </c>
      <c r="J42" s="146">
        <v>0</v>
      </c>
      <c r="K42" s="147">
        <v>0</v>
      </c>
      <c r="L42" s="147">
        <v>0</v>
      </c>
      <c r="M42" s="148">
        <v>0</v>
      </c>
    </row>
    <row r="43" spans="1:13" s="141" customFormat="1" ht="12.75">
      <c r="A43" s="228"/>
      <c r="B43" s="142" t="s">
        <v>86</v>
      </c>
      <c r="C43" s="143">
        <v>36000</v>
      </c>
      <c r="D43" s="144">
        <v>13000</v>
      </c>
      <c r="E43" s="145">
        <v>49000</v>
      </c>
      <c r="F43" s="146">
        <v>0.86</v>
      </c>
      <c r="G43" s="147">
        <v>0</v>
      </c>
      <c r="H43" s="147">
        <v>0.14</v>
      </c>
      <c r="I43" s="147">
        <v>0</v>
      </c>
      <c r="J43" s="146">
        <v>0.92</v>
      </c>
      <c r="K43" s="147">
        <v>0.03</v>
      </c>
      <c r="L43" s="147">
        <v>0.02</v>
      </c>
      <c r="M43" s="148">
        <v>0.03</v>
      </c>
    </row>
    <row r="44" spans="1:13" s="141" customFormat="1" ht="12.75">
      <c r="A44" s="228"/>
      <c r="B44" s="142" t="s">
        <v>80</v>
      </c>
      <c r="C44" s="143">
        <v>38000</v>
      </c>
      <c r="D44" s="144">
        <v>0</v>
      </c>
      <c r="E44" s="145">
        <v>38000</v>
      </c>
      <c r="F44" s="146">
        <v>0.93</v>
      </c>
      <c r="G44" s="147">
        <v>0.01</v>
      </c>
      <c r="H44" s="147">
        <v>0.06</v>
      </c>
      <c r="I44" s="147">
        <v>0</v>
      </c>
      <c r="J44" s="146">
        <v>1</v>
      </c>
      <c r="K44" s="147">
        <v>0</v>
      </c>
      <c r="L44" s="147">
        <v>0</v>
      </c>
      <c r="M44" s="148">
        <v>0</v>
      </c>
    </row>
    <row r="45" spans="1:13" s="141" customFormat="1" ht="12.75">
      <c r="A45" s="228"/>
      <c r="B45" s="142" t="s">
        <v>99</v>
      </c>
      <c r="C45" s="143">
        <v>56000</v>
      </c>
      <c r="D45" s="144">
        <v>0</v>
      </c>
      <c r="E45" s="145">
        <v>56000</v>
      </c>
      <c r="F45" s="146">
        <v>0.98</v>
      </c>
      <c r="G45" s="147">
        <v>0</v>
      </c>
      <c r="H45" s="147">
        <v>0.02</v>
      </c>
      <c r="I45" s="147">
        <v>0</v>
      </c>
      <c r="J45" s="146">
        <v>1</v>
      </c>
      <c r="K45" s="147">
        <v>0</v>
      </c>
      <c r="L45" s="147">
        <v>0</v>
      </c>
      <c r="M45" s="148">
        <v>0</v>
      </c>
    </row>
    <row r="46" spans="1:13" s="141" customFormat="1" ht="12.75">
      <c r="A46" s="228"/>
      <c r="B46" s="142" t="s">
        <v>100</v>
      </c>
      <c r="C46" s="143">
        <v>1000</v>
      </c>
      <c r="D46" s="144">
        <v>0</v>
      </c>
      <c r="E46" s="145">
        <v>1000</v>
      </c>
      <c r="F46" s="146">
        <v>0.97</v>
      </c>
      <c r="G46" s="147">
        <v>0</v>
      </c>
      <c r="H46" s="147">
        <v>0.03</v>
      </c>
      <c r="I46" s="147">
        <v>0</v>
      </c>
      <c r="J46" s="146">
        <v>1</v>
      </c>
      <c r="K46" s="147">
        <v>0</v>
      </c>
      <c r="L46" s="147">
        <v>0</v>
      </c>
      <c r="M46" s="148">
        <v>0</v>
      </c>
    </row>
    <row r="47" spans="1:13" s="141" customFormat="1" ht="12.75">
      <c r="A47" s="229"/>
      <c r="B47" s="149" t="s">
        <v>101</v>
      </c>
      <c r="C47" s="150">
        <v>8000</v>
      </c>
      <c r="D47" s="151">
        <v>0</v>
      </c>
      <c r="E47" s="152">
        <v>8000</v>
      </c>
      <c r="F47" s="156">
        <v>0.97</v>
      </c>
      <c r="G47" s="157">
        <v>0</v>
      </c>
      <c r="H47" s="157">
        <v>0.03</v>
      </c>
      <c r="I47" s="157">
        <v>0</v>
      </c>
      <c r="J47" s="156">
        <v>1</v>
      </c>
      <c r="K47" s="157">
        <v>0</v>
      </c>
      <c r="L47" s="157">
        <v>0</v>
      </c>
      <c r="M47" s="158">
        <v>0</v>
      </c>
    </row>
    <row r="48" spans="1:13" s="141" customFormat="1" ht="12.75">
      <c r="A48" s="227" t="s">
        <v>101</v>
      </c>
      <c r="B48" s="134" t="s">
        <v>98</v>
      </c>
      <c r="C48" s="135">
        <v>298000</v>
      </c>
      <c r="D48" s="136">
        <v>79000</v>
      </c>
      <c r="E48" s="137">
        <v>377000</v>
      </c>
      <c r="F48" s="146">
        <v>0.86</v>
      </c>
      <c r="G48" s="147">
        <v>0</v>
      </c>
      <c r="H48" s="147">
        <v>0.09</v>
      </c>
      <c r="I48" s="147">
        <v>0.04</v>
      </c>
      <c r="J48" s="146">
        <v>0.88</v>
      </c>
      <c r="K48" s="147">
        <v>0</v>
      </c>
      <c r="L48" s="147">
        <v>0.07</v>
      </c>
      <c r="M48" s="148">
        <v>0.05</v>
      </c>
    </row>
    <row r="49" spans="1:13" s="141" customFormat="1" ht="12.75">
      <c r="A49" s="228"/>
      <c r="B49" s="142" t="s">
        <v>81</v>
      </c>
      <c r="C49" s="143">
        <v>2000</v>
      </c>
      <c r="D49" s="144">
        <v>0</v>
      </c>
      <c r="E49" s="145">
        <v>2000</v>
      </c>
      <c r="F49" s="146">
        <v>0.76</v>
      </c>
      <c r="G49" s="147">
        <v>0</v>
      </c>
      <c r="H49" s="147">
        <v>0.17</v>
      </c>
      <c r="I49" s="147">
        <v>0.07</v>
      </c>
      <c r="J49" s="146">
        <v>0</v>
      </c>
      <c r="K49" s="147">
        <v>0</v>
      </c>
      <c r="L49" s="147">
        <v>0</v>
      </c>
      <c r="M49" s="148">
        <v>0</v>
      </c>
    </row>
    <row r="50" spans="1:13" s="141" customFormat="1" ht="12.75">
      <c r="A50" s="228"/>
      <c r="B50" s="142" t="s">
        <v>86</v>
      </c>
      <c r="C50" s="143">
        <v>0</v>
      </c>
      <c r="D50" s="144">
        <v>0</v>
      </c>
      <c r="E50" s="145">
        <v>0</v>
      </c>
      <c r="F50" s="146">
        <v>0</v>
      </c>
      <c r="G50" s="147">
        <v>0</v>
      </c>
      <c r="H50" s="147">
        <v>0</v>
      </c>
      <c r="I50" s="147">
        <v>0</v>
      </c>
      <c r="J50" s="146">
        <v>0</v>
      </c>
      <c r="K50" s="147">
        <v>0</v>
      </c>
      <c r="L50" s="147">
        <v>0</v>
      </c>
      <c r="M50" s="148">
        <v>0</v>
      </c>
    </row>
    <row r="51" spans="1:13" s="141" customFormat="1" ht="12.75">
      <c r="A51" s="228"/>
      <c r="B51" s="142" t="s">
        <v>80</v>
      </c>
      <c r="C51" s="143">
        <v>0</v>
      </c>
      <c r="D51" s="144">
        <v>0</v>
      </c>
      <c r="E51" s="145">
        <v>0</v>
      </c>
      <c r="F51" s="146">
        <v>0</v>
      </c>
      <c r="G51" s="147">
        <v>0</v>
      </c>
      <c r="H51" s="147">
        <v>0</v>
      </c>
      <c r="I51" s="147">
        <v>0</v>
      </c>
      <c r="J51" s="146">
        <v>0</v>
      </c>
      <c r="K51" s="147">
        <v>0</v>
      </c>
      <c r="L51" s="147">
        <v>0</v>
      </c>
      <c r="M51" s="148">
        <v>0</v>
      </c>
    </row>
    <row r="52" spans="1:13" s="141" customFormat="1" ht="12.75">
      <c r="A52" s="228"/>
      <c r="B52" s="142" t="s">
        <v>99</v>
      </c>
      <c r="C52" s="143">
        <v>16000</v>
      </c>
      <c r="D52" s="144">
        <v>0</v>
      </c>
      <c r="E52" s="145">
        <v>16000</v>
      </c>
      <c r="F52" s="146">
        <v>0</v>
      </c>
      <c r="G52" s="147">
        <v>0.65</v>
      </c>
      <c r="H52" s="147">
        <v>0.06</v>
      </c>
      <c r="I52" s="147">
        <v>0.29</v>
      </c>
      <c r="J52" s="146">
        <v>1</v>
      </c>
      <c r="K52" s="147">
        <v>0</v>
      </c>
      <c r="L52" s="147">
        <v>0</v>
      </c>
      <c r="M52" s="148">
        <v>0</v>
      </c>
    </row>
    <row r="53" spans="1:13" s="141" customFormat="1" ht="12.75">
      <c r="A53" s="228"/>
      <c r="B53" s="142" t="s">
        <v>100</v>
      </c>
      <c r="C53" s="143">
        <v>8000</v>
      </c>
      <c r="D53" s="144">
        <v>0</v>
      </c>
      <c r="E53" s="145">
        <v>8000</v>
      </c>
      <c r="F53" s="146">
        <v>0.97</v>
      </c>
      <c r="G53" s="147">
        <v>0</v>
      </c>
      <c r="H53" s="147">
        <v>0.03</v>
      </c>
      <c r="I53" s="147">
        <v>0</v>
      </c>
      <c r="J53" s="146">
        <v>1</v>
      </c>
      <c r="K53" s="147">
        <v>0</v>
      </c>
      <c r="L53" s="147">
        <v>0</v>
      </c>
      <c r="M53" s="148">
        <v>0</v>
      </c>
    </row>
    <row r="54" spans="1:13" s="141" customFormat="1" ht="12.75">
      <c r="A54" s="229"/>
      <c r="B54" s="149" t="s">
        <v>101</v>
      </c>
      <c r="C54" s="150">
        <v>0</v>
      </c>
      <c r="D54" s="151">
        <v>0</v>
      </c>
      <c r="E54" s="152">
        <v>0</v>
      </c>
      <c r="F54" s="156">
        <v>0</v>
      </c>
      <c r="G54" s="157">
        <v>0</v>
      </c>
      <c r="H54" s="157">
        <v>0</v>
      </c>
      <c r="I54" s="157">
        <v>0</v>
      </c>
      <c r="J54" s="156">
        <v>0</v>
      </c>
      <c r="K54" s="157">
        <v>0</v>
      </c>
      <c r="L54" s="157">
        <v>0</v>
      </c>
      <c r="M54" s="158">
        <v>0</v>
      </c>
    </row>
    <row r="55" spans="1:13" ht="15">
      <c r="A55" s="235" t="s">
        <v>102</v>
      </c>
      <c r="B55" s="236"/>
      <c r="C55" s="159">
        <v>10586000</v>
      </c>
      <c r="D55" s="159">
        <v>2114000</v>
      </c>
      <c r="E55" s="159">
        <v>12695000</v>
      </c>
      <c r="F55" s="160">
        <v>0.6764528622709238</v>
      </c>
      <c r="G55" s="161">
        <v>0.11102021537880219</v>
      </c>
      <c r="H55" s="161">
        <v>0.1856272435291895</v>
      </c>
      <c r="I55" s="161">
        <v>0.02553372378613263</v>
      </c>
      <c r="J55" s="160">
        <v>0.7751087984862819</v>
      </c>
      <c r="K55" s="161">
        <v>0.056584673604541155</v>
      </c>
      <c r="L55" s="161">
        <v>0.12467360454115421</v>
      </c>
      <c r="M55" s="162">
        <v>0.03570482497634816</v>
      </c>
    </row>
    <row r="57" spans="12:13" ht="15">
      <c r="L57" s="163" t="s">
        <v>103</v>
      </c>
      <c r="M57" s="164">
        <v>0.02723749507680189</v>
      </c>
    </row>
    <row r="58" ht="15.75" thickBot="1"/>
    <row r="59" spans="1:13" ht="15.75" thickTop="1">
      <c r="A59" s="101" t="s">
        <v>61</v>
      </c>
      <c r="B59" s="102"/>
      <c r="C59" s="102"/>
      <c r="D59" s="102"/>
      <c r="E59" s="102"/>
      <c r="F59" s="102"/>
      <c r="G59" s="102"/>
      <c r="H59" s="102"/>
      <c r="I59" s="102"/>
      <c r="J59" s="102"/>
      <c r="K59" s="102"/>
      <c r="L59" s="102"/>
      <c r="M59" s="103"/>
    </row>
    <row r="60" spans="1:13" ht="54.75" customHeight="1" thickBot="1">
      <c r="A60" s="208" t="s">
        <v>62</v>
      </c>
      <c r="B60" s="233"/>
      <c r="C60" s="233"/>
      <c r="D60" s="233"/>
      <c r="E60" s="233"/>
      <c r="F60" s="233"/>
      <c r="G60" s="233"/>
      <c r="H60" s="233"/>
      <c r="I60" s="233"/>
      <c r="J60" s="233"/>
      <c r="K60" s="233"/>
      <c r="L60" s="233"/>
      <c r="M60" s="234"/>
    </row>
    <row r="61" ht="15.75" thickTop="1"/>
  </sheetData>
  <sheetProtection/>
  <mergeCells count="13">
    <mergeCell ref="A60:M60"/>
    <mergeCell ref="A20:A26"/>
    <mergeCell ref="A27:A33"/>
    <mergeCell ref="A34:A40"/>
    <mergeCell ref="A41:A47"/>
    <mergeCell ref="A48:A54"/>
    <mergeCell ref="A55:B55"/>
    <mergeCell ref="A13:A19"/>
    <mergeCell ref="A1:M1"/>
    <mergeCell ref="C4:E4"/>
    <mergeCell ref="F4:I4"/>
    <mergeCell ref="J4:M4"/>
    <mergeCell ref="A6:A12"/>
  </mergeCells>
  <printOptions/>
  <pageMargins left="0.7" right="0.7" top="0.75" bottom="0.75" header="0.3" footer="0.3"/>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Systematics,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Kurth</dc:creator>
  <cp:keywords/>
  <dc:description/>
  <cp:lastModifiedBy> Barbara Gregory</cp:lastModifiedBy>
  <cp:lastPrinted>2011-11-29T19:55:32Z</cp:lastPrinted>
  <dcterms:created xsi:type="dcterms:W3CDTF">2011-11-21T21:56:58Z</dcterms:created>
  <dcterms:modified xsi:type="dcterms:W3CDTF">2013-08-18T17:30:28Z</dcterms:modified>
  <cp:category/>
  <cp:version/>
  <cp:contentType/>
  <cp:contentStatus/>
</cp:coreProperties>
</file>