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9200" windowHeight="6540" firstSheet="1" activeTab="1"/>
  </bookViews>
  <sheets>
    <sheet name="Station-to-Station Summaries" sheetId="1" state="hidden" r:id="rId1"/>
    <sheet name="Station-to-Station Tot-Percent" sheetId="2" r:id="rId2"/>
    <sheet name="Major market 2010$$" sheetId="3" r:id="rId3"/>
    <sheet name="Region-to-Region Trips" sheetId="4" r:id="rId4"/>
    <sheet name="Source of HSR Travel" sheetId="5" r:id="rId5"/>
  </sheets>
  <definedNames>
    <definedName name="_xlnm.Print_Titles" localSheetId="3">'Region-to-Region Trips'!$A:$B,'Region-to-Region Trips'!$1:$5</definedName>
  </definedNames>
  <calcPr fullCalcOnLoad="1"/>
</workbook>
</file>

<file path=xl/comments3.xml><?xml version="1.0" encoding="utf-8"?>
<comments xmlns="http://schemas.openxmlformats.org/spreadsheetml/2006/main">
  <authors>
    <author>nbrand</author>
  </authors>
  <commentList>
    <comment ref="C19" authorId="0">
      <text>
        <r>
          <rPr>
            <b/>
            <sz val="8"/>
            <rFont val="Tahoma"/>
            <family val="2"/>
          </rPr>
          <t>nbrand:</t>
        </r>
        <r>
          <rPr>
            <sz val="8"/>
            <rFont val="Tahoma"/>
            <family val="2"/>
          </rPr>
          <t xml:space="preserve">
distribution within basin est. by NB from control total</t>
        </r>
      </text>
    </comment>
    <comment ref="C22" authorId="0">
      <text>
        <r>
          <rPr>
            <b/>
            <sz val="8"/>
            <rFont val="Tahoma"/>
            <family val="2"/>
          </rPr>
          <t>nbrand:</t>
        </r>
        <r>
          <rPr>
            <sz val="8"/>
            <rFont val="Tahoma"/>
            <family val="2"/>
          </rPr>
          <t xml:space="preserve">
distribution within basin est. by NB from control total</t>
        </r>
      </text>
    </comment>
    <comment ref="C23" authorId="0">
      <text>
        <r>
          <rPr>
            <b/>
            <sz val="8"/>
            <rFont val="Tahoma"/>
            <family val="2"/>
          </rPr>
          <t>nbrand:</t>
        </r>
        <r>
          <rPr>
            <sz val="8"/>
            <rFont val="Tahoma"/>
            <family val="2"/>
          </rPr>
          <t xml:space="preserve">
distribution within basin est. by NB from control total</t>
        </r>
      </text>
    </comment>
  </commentList>
</comments>
</file>

<file path=xl/sharedStrings.xml><?xml version="1.0" encoding="utf-8"?>
<sst xmlns="http://schemas.openxmlformats.org/spreadsheetml/2006/main" count="1013" uniqueCount="118">
  <si>
    <t>San Jose</t>
  </si>
  <si>
    <t>Gilroy</t>
  </si>
  <si>
    <t>Merced</t>
  </si>
  <si>
    <t>Fresno</t>
  </si>
  <si>
    <t>Visalia</t>
  </si>
  <si>
    <t>Bakersfield</t>
  </si>
  <si>
    <t>Palmdale</t>
  </si>
  <si>
    <t>Total</t>
  </si>
  <si>
    <t>Business / Commute Travel</t>
  </si>
  <si>
    <t>Estimate of Intraregional MTC</t>
  </si>
  <si>
    <t>Estimate of Intraregional SCAG</t>
  </si>
  <si>
    <t>Estimate of Interregional</t>
  </si>
  <si>
    <t>Daily Riders</t>
  </si>
  <si>
    <t>Daily Revenue</t>
  </si>
  <si>
    <t>Recreation / Other Travel</t>
  </si>
  <si>
    <t>Total Travel</t>
  </si>
  <si>
    <t>Daily Passenger Miles</t>
  </si>
  <si>
    <t>Annual Region to Region Results by Mode, Year 2030</t>
  </si>
  <si>
    <t>Riders in millions per year, shown by trip O&amp;D</t>
  </si>
  <si>
    <t>Ridership</t>
  </si>
  <si>
    <t>Mode Share</t>
  </si>
  <si>
    <t>Average Fare (2010$$)</t>
  </si>
  <si>
    <t>HSR Revenue (2010$$)</t>
  </si>
  <si>
    <t xml:space="preserve">    Market</t>
  </si>
  <si>
    <t>HSR  P1</t>
  </si>
  <si>
    <t xml:space="preserve">Air </t>
  </si>
  <si>
    <t>Conv. Rail</t>
  </si>
  <si>
    <t xml:space="preserve">HSR </t>
  </si>
  <si>
    <t>Auto</t>
  </si>
  <si>
    <t>HSR</t>
  </si>
  <si>
    <t>Air</t>
  </si>
  <si>
    <t>LA basin - Sacramento</t>
  </si>
  <si>
    <t>LA basin - San Diego</t>
  </si>
  <si>
    <t>-</t>
  </si>
  <si>
    <t>LA  basin- Bay Area</t>
  </si>
  <si>
    <t>Sacramento - Bay Area</t>
  </si>
  <si>
    <t>San Diego- Sacramento</t>
  </si>
  <si>
    <t>San Diego- Bay Area</t>
  </si>
  <si>
    <t>Bay Area - San Joaquin Valley</t>
  </si>
  <si>
    <t>San Joaquin Valley - LA basin</t>
  </si>
  <si>
    <t>Sacramento - San Joaquin Valley</t>
  </si>
  <si>
    <t>San Diego - San Joaquin Valley</t>
  </si>
  <si>
    <t>within Bay Area Peninsula*</t>
  </si>
  <si>
    <t>within North LA basin*</t>
  </si>
  <si>
    <t>within East LA basin</t>
  </si>
  <si>
    <t>na</t>
  </si>
  <si>
    <t>within South LA basin*</t>
  </si>
  <si>
    <t>North LA - South LA*</t>
  </si>
  <si>
    <t>North LA - East LA</t>
  </si>
  <si>
    <t>South LA to East LA</t>
  </si>
  <si>
    <t>within San Diego region</t>
  </si>
  <si>
    <t>within San Joaquin Valley</t>
  </si>
  <si>
    <t xml:space="preserve">Other </t>
  </si>
  <si>
    <t>within entire LA basin</t>
  </si>
  <si>
    <t>within entire MTC</t>
  </si>
  <si>
    <t>within other regions</t>
  </si>
  <si>
    <t>Total between regions</t>
  </si>
  <si>
    <t>NOTE:  Conventional rail includes Metrolink and Surfliner within the LA Basin, and BART, Caltrain, ACE and Capitol Corridor within the Bay Area.</t>
  </si>
  <si>
    <r>
      <t>Auto Operating Cost</t>
    </r>
    <r>
      <rPr>
        <sz val="8"/>
        <rFont val="Arial"/>
        <family val="2"/>
      </rPr>
      <t xml:space="preserve"> = 25 cents per mile </t>
    </r>
    <r>
      <rPr>
        <b/>
        <sz val="8"/>
        <rFont val="Arial"/>
        <family val="2"/>
      </rPr>
      <t>per person</t>
    </r>
    <r>
      <rPr>
        <sz val="8"/>
        <rFont val="Arial"/>
        <family val="2"/>
      </rPr>
      <t xml:space="preserve"> (2005$$)</t>
    </r>
  </si>
  <si>
    <t>Consumer price change 2005-2008</t>
  </si>
  <si>
    <t xml:space="preserve"> http://www.dir.ca.gov/dlsr/CPI/EntireCCPI.PDF; all urban consumers</t>
  </si>
  <si>
    <t>Consumer price change 2005-2010</t>
  </si>
  <si>
    <t xml:space="preserve"> http://www.dir.ca.gov/dlsr/CPI/EntireCCPI.PDF; all urban consumers (August 2010 Value Used)</t>
  </si>
  <si>
    <t>Disclaimer</t>
  </si>
  <si>
    <t>The information and results presented in this workbook are estimates and projections that involve subjective judgments, and may differ materially from the actual future ridership and revenue. This workbook is not intended nor shall it be construed to constitute a guarantee, promise or representation of any particular outcome(s) or result(s). Further, the material presented in this workbook is provided for purposes of comparing potential minimum operating segments of the proposed California High Speed Rail project.</t>
  </si>
  <si>
    <t>Annual Region to Region Trips by Mode by Trip Purpose</t>
  </si>
  <si>
    <t>Air Trips</t>
  </si>
  <si>
    <t>Conventional Rail Trips</t>
  </si>
  <si>
    <t>High Speed Rail Trips</t>
  </si>
  <si>
    <t>Auto Trips</t>
  </si>
  <si>
    <t>Annual Total Trips</t>
  </si>
  <si>
    <t>HSR Share</t>
  </si>
  <si>
    <t>Origin Region</t>
  </si>
  <si>
    <t>Destination Region</t>
  </si>
  <si>
    <t>Business/ Commute</t>
  </si>
  <si>
    <t>Recreation/ Other</t>
  </si>
  <si>
    <t>AMBAG</t>
  </si>
  <si>
    <t>Central Coast</t>
  </si>
  <si>
    <t>Far North</t>
  </si>
  <si>
    <t>Fresno/Madera</t>
  </si>
  <si>
    <t>Kern</t>
  </si>
  <si>
    <t>South SJ Valley</t>
  </si>
  <si>
    <t>SACOG</t>
  </si>
  <si>
    <t>SANDAG</t>
  </si>
  <si>
    <t xml:space="preserve">       -</t>
  </si>
  <si>
    <t>San Joaquin</t>
  </si>
  <si>
    <t>Stanislaus</t>
  </si>
  <si>
    <t>W. Sierra Nevada</t>
  </si>
  <si>
    <t>MTC</t>
  </si>
  <si>
    <t>SCAG_North</t>
  </si>
  <si>
    <t>SCAG_South</t>
  </si>
  <si>
    <t>Interregional Total</t>
  </si>
  <si>
    <t>Intraregional Total</t>
  </si>
  <si>
    <t>Total Trips</t>
  </si>
  <si>
    <t>Source of Annual Interregional HSR Trips by Region Pair, Mode and Trip Purpose</t>
  </si>
  <si>
    <t>Year 2030</t>
  </si>
  <si>
    <t>Annual HSR Trips</t>
  </si>
  <si>
    <t>% Diverted from Each Mode - Business and Commute</t>
  </si>
  <si>
    <t>% Diverted from Each Mode - Recreation Other</t>
  </si>
  <si>
    <t>Induced</t>
  </si>
  <si>
    <t>SCAG</t>
  </si>
  <si>
    <t>SJV</t>
  </si>
  <si>
    <t>CC/AMBAG</t>
  </si>
  <si>
    <t>OTHER</t>
  </si>
  <si>
    <t>TOTAL</t>
  </si>
  <si>
    <t>Percent of Total Statewide Interregional HSR Trips that are Induced</t>
  </si>
  <si>
    <t>San Fernando</t>
  </si>
  <si>
    <t>Shaded Areas are MTC and SCAG Station-to-Station Movements</t>
  </si>
  <si>
    <t>10-026c – Bay to Basin – San Jose to San Fernando</t>
  </si>
  <si>
    <t>Annual. Factor</t>
  </si>
  <si>
    <t>Annual (Millions)</t>
  </si>
  <si>
    <t>Daily</t>
  </si>
  <si>
    <t>Percent</t>
  </si>
  <si>
    <t>11-026c – Bay to Basin – San Jose to San Fernando</t>
  </si>
  <si>
    <t>Total to/from each station</t>
  </si>
  <si>
    <t>Percent to/from each station</t>
  </si>
  <si>
    <t>Row    Total</t>
  </si>
  <si>
    <t>Column Total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</si>
</sst>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_(* #,##0%_);_(* \(#,##0\);_(* &quot;-&quot;??_);_(@_)"/>
    <numFmt numFmtId="169" formatCode="0.0"/>
  </numFmts>
  <fonts count="57">
    <font>
      <sz val="11"/>
      <color theme="1"/>
      <name val="Calibri"/>
      <family val="2"/>
    </font>
    <font>
      <sz val="11"/>
      <color indexed="8"/>
      <name val="Calibri"/>
      <family val="2"/>
    </font>
    <font>
      <b/>
      <sz val="11"/>
      <color indexed="8"/>
      <name val="Calibri"/>
      <family val="2"/>
    </font>
    <font>
      <b/>
      <sz val="14"/>
      <color indexed="8"/>
      <name val="Calibri"/>
      <family val="2"/>
    </font>
    <font>
      <b/>
      <sz val="12"/>
      <name val="Arial"/>
      <family val="2"/>
    </font>
    <font>
      <b/>
      <sz val="8"/>
      <name val="Arial"/>
      <family val="2"/>
    </font>
    <font>
      <sz val="8"/>
      <name val="Arial"/>
      <family val="2"/>
    </font>
    <font>
      <b/>
      <sz val="8"/>
      <color indexed="54"/>
      <name val="Arial"/>
      <family val="2"/>
    </font>
    <font>
      <sz val="10"/>
      <name val="Arial"/>
      <family val="2"/>
    </font>
    <font>
      <sz val="8"/>
      <color indexed="54"/>
      <name val="Arial"/>
      <family val="2"/>
    </font>
    <font>
      <sz val="9"/>
      <name val="Arial"/>
      <family val="2"/>
    </font>
    <font>
      <b/>
      <sz val="9"/>
      <name val="Arial"/>
      <family val="2"/>
    </font>
    <font>
      <b/>
      <sz val="9"/>
      <color indexed="54"/>
      <name val="Arial"/>
      <family val="2"/>
    </font>
    <font>
      <b/>
      <sz val="11"/>
      <name val="Arial"/>
      <family val="2"/>
    </font>
    <font>
      <b/>
      <sz val="8"/>
      <name val="Tahoma"/>
      <family val="2"/>
    </font>
    <font>
      <sz val="8"/>
      <name val="Tahoma"/>
      <family val="2"/>
    </font>
    <font>
      <sz val="10"/>
      <color indexed="10"/>
      <name val="Arial"/>
      <family val="2"/>
    </font>
    <font>
      <b/>
      <i/>
      <sz val="8"/>
      <name val="Arial"/>
      <family val="2"/>
    </font>
    <font>
      <b/>
      <i/>
      <sz val="10"/>
      <name val="Arial"/>
      <family val="2"/>
    </font>
    <font>
      <b/>
      <sz val="10"/>
      <name val="Arial"/>
      <family val="2"/>
    </font>
    <font>
      <b/>
      <sz val="16"/>
      <color indexed="8"/>
      <name val="Calibri"/>
      <family val="2"/>
    </font>
    <font>
      <b/>
      <sz val="16"/>
      <color indexed="10"/>
      <name val="Calibri"/>
      <family val="2"/>
    </font>
    <font>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3" tint="0.39998000860214233"/>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1"/>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double"/>
      <bottom style="thin"/>
    </border>
    <border>
      <left/>
      <right style="double"/>
      <top style="double"/>
      <bottom style="thin"/>
    </border>
    <border>
      <left style="double"/>
      <right style="thin"/>
      <top/>
      <bottom/>
    </border>
    <border>
      <left/>
      <right style="double"/>
      <top/>
      <bottom/>
    </border>
    <border>
      <left style="double"/>
      <right style="thin"/>
      <top/>
      <bottom style="double"/>
    </border>
    <border>
      <left/>
      <right/>
      <top/>
      <bottom style="double"/>
    </border>
    <border>
      <left/>
      <right style="double"/>
      <top/>
      <bottom style="double"/>
    </border>
    <border>
      <left/>
      <right/>
      <top style="thin"/>
      <bottom style="double"/>
    </border>
    <border>
      <left/>
      <right/>
      <top style="double"/>
      <bottom/>
    </border>
    <border>
      <left style="double"/>
      <right style="thin"/>
      <top style="double"/>
      <bottom style="thin"/>
    </border>
    <border>
      <left/>
      <right/>
      <top/>
      <bottom style="medium"/>
    </border>
    <border>
      <left style="thin"/>
      <right/>
      <top/>
      <bottom/>
    </border>
    <border>
      <left style="medium"/>
      <right/>
      <top/>
      <bottom/>
    </border>
    <border>
      <left style="medium"/>
      <right/>
      <top style="thin"/>
      <bottom style="double"/>
    </border>
    <border>
      <left/>
      <right style="thin"/>
      <top style="thin"/>
      <bottom style="double"/>
    </border>
    <border>
      <left style="thin"/>
      <right/>
      <top style="thin"/>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double"/>
    </border>
    <border>
      <left style="thin"/>
      <right style="thin"/>
      <top style="thin"/>
      <bottom/>
    </border>
    <border>
      <left style="thin"/>
      <right style="medium"/>
      <top style="thin"/>
      <bottom style="double"/>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right/>
      <top style="medium"/>
      <bottom/>
    </border>
    <border>
      <left/>
      <right/>
      <top style="thin"/>
      <bottom/>
    </border>
    <border>
      <left/>
      <right style="thin"/>
      <top style="medium"/>
      <bottom/>
    </border>
    <border>
      <left/>
      <right/>
      <top style="thin"/>
      <bottom style="thin"/>
    </border>
    <border>
      <left/>
      <right style="thin"/>
      <top style="thin"/>
      <bottom style="thin"/>
    </border>
    <border>
      <left/>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style="thin"/>
      <bottom style="thin"/>
    </border>
    <border>
      <left/>
      <right/>
      <top style="thin"/>
      <bottom style="thin">
        <color indexed="55"/>
      </bottom>
    </border>
    <border>
      <left style="thin"/>
      <right/>
      <top style="thin"/>
      <bottom/>
    </border>
    <border>
      <left/>
      <right style="thin"/>
      <top style="thin"/>
      <bottom/>
    </border>
    <border>
      <left/>
      <right/>
      <top style="thin">
        <color indexed="55"/>
      </top>
      <bottom style="thin">
        <color indexed="55"/>
      </bottom>
    </border>
    <border>
      <left/>
      <right style="thin"/>
      <top/>
      <bottom/>
    </border>
    <border>
      <left/>
      <right/>
      <top style="thin">
        <color indexed="55"/>
      </top>
      <bottom style="thin"/>
    </border>
    <border>
      <left style="thin"/>
      <right/>
      <top/>
      <bottom style="thin"/>
    </border>
    <border>
      <left/>
      <right style="thin"/>
      <top/>
      <bottom style="thin"/>
    </border>
    <border>
      <left/>
      <right style="thin"/>
      <top style="thin"/>
      <bottom style="thin">
        <color indexed="55"/>
      </bottom>
    </border>
    <border>
      <left/>
      <right style="thin"/>
      <top style="thin">
        <color indexed="55"/>
      </top>
      <bottom style="thin">
        <color indexed="55"/>
      </bottom>
    </border>
    <border>
      <left/>
      <right style="thin"/>
      <top style="thin">
        <color indexed="55"/>
      </top>
      <bottom style="thin"/>
    </border>
    <border>
      <left style="thin"/>
      <right style="thin">
        <color indexed="55"/>
      </right>
      <top/>
      <bottom style="thin"/>
    </border>
    <border>
      <left/>
      <right style="double">
        <color rgb="FFFF0000"/>
      </right>
      <top style="double">
        <color indexed="10"/>
      </top>
      <bottom/>
    </border>
    <border>
      <left/>
      <right/>
      <top style="double"/>
      <bottom style="double"/>
    </border>
    <border>
      <left style="double">
        <color indexed="10"/>
      </left>
      <right/>
      <top/>
      <bottom style="double">
        <color indexed="10"/>
      </bottom>
    </border>
    <border>
      <left/>
      <right/>
      <top/>
      <bottom style="double">
        <color indexed="10"/>
      </bottom>
    </border>
    <border>
      <left/>
      <right style="double">
        <color rgb="FFFF0000"/>
      </right>
      <top/>
      <bottom style="double">
        <color indexed="10"/>
      </bottom>
    </border>
    <border>
      <left/>
      <right style="double">
        <color indexed="10"/>
      </right>
      <top/>
      <bottom style="double">
        <color indexed="10"/>
      </botto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double"/>
    </border>
    <border>
      <left style="double">
        <color rgb="FFFF0000"/>
      </left>
      <right/>
      <top/>
      <bottom style="double">
        <color indexed="10"/>
      </bottom>
    </border>
    <border>
      <left/>
      <right/>
      <top style="medium"/>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3">
    <xf numFmtId="0" fontId="0" fillId="0" borderId="0" xfId="0" applyFont="1" applyAlignment="1">
      <alignment/>
    </xf>
    <xf numFmtId="3" fontId="0" fillId="0" borderId="0" xfId="0" applyNumberFormat="1" applyAlignment="1">
      <alignment/>
    </xf>
    <xf numFmtId="2" fontId="52" fillId="0" borderId="0" xfId="0" applyNumberFormat="1" applyFont="1" applyFill="1" applyBorder="1" applyAlignment="1">
      <alignment/>
    </xf>
    <xf numFmtId="3" fontId="0" fillId="0" borderId="10" xfId="0" applyNumberFormat="1" applyBorder="1" applyAlignment="1">
      <alignment/>
    </xf>
    <xf numFmtId="9" fontId="0" fillId="0" borderId="0" xfId="57" applyFont="1" applyAlignment="1">
      <alignment/>
    </xf>
    <xf numFmtId="9" fontId="0" fillId="0" borderId="10" xfId="57" applyFont="1" applyBorder="1" applyAlignment="1">
      <alignment/>
    </xf>
    <xf numFmtId="0" fontId="52" fillId="0" borderId="11" xfId="0" applyFont="1" applyBorder="1" applyAlignment="1">
      <alignment horizontal="right" wrapText="1"/>
    </xf>
    <xf numFmtId="2" fontId="52" fillId="0" borderId="11" xfId="0" applyNumberFormat="1" applyFont="1" applyBorder="1" applyAlignment="1">
      <alignment horizontal="right" wrapText="1"/>
    </xf>
    <xf numFmtId="2" fontId="52" fillId="0" borderId="12" xfId="0" applyNumberFormat="1" applyFont="1" applyFill="1" applyBorder="1" applyAlignment="1">
      <alignment horizontal="right" wrapText="1"/>
    </xf>
    <xf numFmtId="2" fontId="52" fillId="0" borderId="13" xfId="0" applyNumberFormat="1" applyFont="1" applyBorder="1" applyAlignment="1">
      <alignment/>
    </xf>
    <xf numFmtId="3" fontId="0" fillId="0" borderId="14" xfId="0" applyNumberFormat="1" applyBorder="1" applyAlignment="1">
      <alignment/>
    </xf>
    <xf numFmtId="0" fontId="52" fillId="0" borderId="13" xfId="0" applyFont="1" applyBorder="1" applyAlignment="1">
      <alignment/>
    </xf>
    <xf numFmtId="2" fontId="52" fillId="0" borderId="15" xfId="0" applyNumberFormat="1" applyFont="1" applyFill="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9" fontId="0" fillId="0" borderId="18" xfId="57" applyFont="1" applyBorder="1" applyAlignment="1">
      <alignment/>
    </xf>
    <xf numFmtId="0" fontId="0" fillId="0" borderId="19" xfId="0" applyBorder="1" applyAlignment="1">
      <alignment/>
    </xf>
    <xf numFmtId="2" fontId="52" fillId="0" borderId="18" xfId="0" applyNumberFormat="1" applyFont="1" applyFill="1" applyBorder="1" applyAlignment="1">
      <alignment/>
    </xf>
    <xf numFmtId="0" fontId="54" fillId="33" borderId="20" xfId="0" applyFont="1" applyFill="1" applyBorder="1" applyAlignment="1">
      <alignment horizontal="center" vertical="center"/>
    </xf>
    <xf numFmtId="0" fontId="54" fillId="34" borderId="20" xfId="0" applyFont="1" applyFill="1" applyBorder="1" applyAlignment="1">
      <alignment horizontal="center" vertical="center"/>
    </xf>
    <xf numFmtId="0" fontId="54" fillId="21" borderId="20" xfId="0" applyFont="1" applyFill="1" applyBorder="1" applyAlignment="1">
      <alignment horizontal="center" vertical="center"/>
    </xf>
    <xf numFmtId="0" fontId="4" fillId="0" borderId="0" xfId="0" applyFont="1" applyAlignment="1">
      <alignment/>
    </xf>
    <xf numFmtId="0" fontId="5" fillId="0" borderId="21" xfId="0" applyFont="1" applyBorder="1" applyAlignment="1">
      <alignment/>
    </xf>
    <xf numFmtId="0" fontId="5" fillId="0" borderId="22" xfId="0" applyFont="1" applyBorder="1" applyAlignment="1">
      <alignment horizontal="center"/>
    </xf>
    <xf numFmtId="0" fontId="5" fillId="0" borderId="23" xfId="0" applyFont="1" applyBorder="1" applyAlignment="1">
      <alignment horizontal="center"/>
    </xf>
    <xf numFmtId="0" fontId="6" fillId="0" borderId="24" xfId="0" applyFont="1" applyBorder="1" applyAlignment="1">
      <alignment wrapText="1"/>
    </xf>
    <xf numFmtId="0" fontId="5" fillId="0" borderId="25" xfId="0" applyFont="1" applyBorder="1" applyAlignment="1">
      <alignment horizontal="center" wrapText="1"/>
    </xf>
    <xf numFmtId="0" fontId="7" fillId="35" borderId="26" xfId="0" applyFont="1" applyFill="1" applyBorder="1" applyAlignment="1">
      <alignment horizontal="center" wrapText="1"/>
    </xf>
    <xf numFmtId="0" fontId="5" fillId="0" borderId="27" xfId="0" applyFont="1" applyBorder="1" applyAlignment="1">
      <alignment horizontal="center" wrapText="1"/>
    </xf>
    <xf numFmtId="0" fontId="5" fillId="36" borderId="27" xfId="0" applyFont="1" applyFill="1" applyBorder="1" applyAlignment="1">
      <alignment horizontal="center" wrapText="1"/>
    </xf>
    <xf numFmtId="0" fontId="5" fillId="35" borderId="27" xfId="0" applyFont="1" applyFill="1" applyBorder="1" applyAlignment="1">
      <alignment horizontal="center" wrapText="1"/>
    </xf>
    <xf numFmtId="0" fontId="5" fillId="37" borderId="27" xfId="0" applyFont="1" applyFill="1" applyBorder="1" applyAlignment="1">
      <alignment horizontal="center" wrapText="1"/>
    </xf>
    <xf numFmtId="0" fontId="5" fillId="38" borderId="26" xfId="0" applyFont="1" applyFill="1" applyBorder="1" applyAlignment="1">
      <alignment horizontal="center" wrapText="1"/>
    </xf>
    <xf numFmtId="0" fontId="5" fillId="0" borderId="27" xfId="0" applyFont="1" applyFill="1" applyBorder="1" applyAlignment="1">
      <alignment horizontal="center" wrapText="1"/>
    </xf>
    <xf numFmtId="0" fontId="6" fillId="0" borderId="28" xfId="0" applyFont="1" applyBorder="1" applyAlignment="1">
      <alignment/>
    </xf>
    <xf numFmtId="0" fontId="6" fillId="0" borderId="29" xfId="0" applyFont="1" applyBorder="1" applyAlignment="1">
      <alignment horizontal="left" indent="1"/>
    </xf>
    <xf numFmtId="164" fontId="9" fillId="35" borderId="30" xfId="44" applyNumberFormat="1" applyFont="1" applyFill="1" applyBorder="1" applyAlignment="1">
      <alignment horizontal="right" vertical="center" indent="1"/>
    </xf>
    <xf numFmtId="164" fontId="6" fillId="0" borderId="29" xfId="44" applyNumberFormat="1" applyFont="1" applyFill="1" applyBorder="1" applyAlignment="1">
      <alignment horizontal="right" vertical="center" indent="1"/>
    </xf>
    <xf numFmtId="164" fontId="6" fillId="36" borderId="29" xfId="44" applyNumberFormat="1" applyFont="1" applyFill="1" applyBorder="1" applyAlignment="1">
      <alignment horizontal="right" vertical="center" indent="1"/>
    </xf>
    <xf numFmtId="164" fontId="6" fillId="35" borderId="29" xfId="44" applyNumberFormat="1" applyFont="1" applyFill="1" applyBorder="1" applyAlignment="1">
      <alignment horizontal="right" vertical="center" indent="1"/>
    </xf>
    <xf numFmtId="3" fontId="6" fillId="37" borderId="29" xfId="44" applyNumberFormat="1" applyFont="1" applyFill="1" applyBorder="1" applyAlignment="1">
      <alignment horizontal="right" vertical="center" indent="1"/>
    </xf>
    <xf numFmtId="3" fontId="6" fillId="38" borderId="30" xfId="0" applyNumberFormat="1" applyFont="1" applyFill="1" applyBorder="1" applyAlignment="1">
      <alignment horizontal="right" vertical="center" indent="1"/>
    </xf>
    <xf numFmtId="9" fontId="6" fillId="35" borderId="29" xfId="57" applyNumberFormat="1" applyFont="1" applyFill="1" applyBorder="1" applyAlignment="1">
      <alignment horizontal="right"/>
    </xf>
    <xf numFmtId="9" fontId="6" fillId="0" borderId="29" xfId="57" applyNumberFormat="1" applyFont="1" applyBorder="1" applyAlignment="1">
      <alignment horizontal="right"/>
    </xf>
    <xf numFmtId="9" fontId="6" fillId="37" borderId="29" xfId="57" applyNumberFormat="1" applyFont="1" applyFill="1" applyBorder="1" applyAlignment="1">
      <alignment horizontal="right"/>
    </xf>
    <xf numFmtId="165" fontId="6" fillId="35" borderId="29" xfId="44" applyNumberFormat="1" applyFont="1" applyFill="1" applyBorder="1" applyAlignment="1">
      <alignment horizontal="center"/>
    </xf>
    <xf numFmtId="5" fontId="6" fillId="0" borderId="29" xfId="44" applyNumberFormat="1" applyFont="1" applyBorder="1" applyAlignment="1">
      <alignment horizontal="center"/>
    </xf>
    <xf numFmtId="165" fontId="6" fillId="35" borderId="31" xfId="44" applyNumberFormat="1" applyFont="1" applyFill="1" applyBorder="1" applyAlignment="1">
      <alignment horizontal="right" vertical="center" indent="1"/>
    </xf>
    <xf numFmtId="0" fontId="6" fillId="0" borderId="32" xfId="0" applyFont="1" applyBorder="1" applyAlignment="1">
      <alignment/>
    </xf>
    <xf numFmtId="0" fontId="6" fillId="0" borderId="33" xfId="0" applyFont="1" applyBorder="1" applyAlignment="1">
      <alignment horizontal="left" indent="1"/>
    </xf>
    <xf numFmtId="164" fontId="9" fillId="35" borderId="34" xfId="44" applyNumberFormat="1" applyFont="1" applyFill="1" applyBorder="1" applyAlignment="1">
      <alignment horizontal="right" vertical="center" indent="1"/>
    </xf>
    <xf numFmtId="164" fontId="6" fillId="0" borderId="33" xfId="44" applyNumberFormat="1" applyFont="1" applyFill="1" applyBorder="1" applyAlignment="1">
      <alignment horizontal="right" vertical="center" indent="1"/>
    </xf>
    <xf numFmtId="164" fontId="6" fillId="36" borderId="33" xfId="44" applyNumberFormat="1" applyFont="1" applyFill="1" applyBorder="1" applyAlignment="1">
      <alignment horizontal="right" vertical="center" indent="1"/>
    </xf>
    <xf numFmtId="164" fontId="6" fillId="35" borderId="33" xfId="44" applyNumberFormat="1" applyFont="1" applyFill="1" applyBorder="1" applyAlignment="1">
      <alignment horizontal="right" vertical="center" indent="1"/>
    </xf>
    <xf numFmtId="3" fontId="6" fillId="37" borderId="33" xfId="44" applyNumberFormat="1" applyFont="1" applyFill="1" applyBorder="1" applyAlignment="1">
      <alignment horizontal="right" vertical="center" indent="1"/>
    </xf>
    <xf numFmtId="3" fontId="6" fillId="38" borderId="34" xfId="0" applyNumberFormat="1" applyFont="1" applyFill="1" applyBorder="1" applyAlignment="1">
      <alignment horizontal="right" vertical="center" indent="1"/>
    </xf>
    <xf numFmtId="9" fontId="6" fillId="35" borderId="33" xfId="57" applyNumberFormat="1" applyFont="1" applyFill="1" applyBorder="1" applyAlignment="1">
      <alignment horizontal="right"/>
    </xf>
    <xf numFmtId="9" fontId="6" fillId="0" borderId="33" xfId="57" applyNumberFormat="1" applyFont="1" applyBorder="1" applyAlignment="1">
      <alignment horizontal="right"/>
    </xf>
    <xf numFmtId="9" fontId="6" fillId="37" borderId="33" xfId="57" applyNumberFormat="1" applyFont="1" applyFill="1" applyBorder="1" applyAlignment="1">
      <alignment horizontal="right"/>
    </xf>
    <xf numFmtId="165" fontId="6" fillId="35" borderId="33" xfId="44" applyNumberFormat="1" applyFont="1" applyFill="1" applyBorder="1" applyAlignment="1">
      <alignment horizontal="center"/>
    </xf>
    <xf numFmtId="5" fontId="6" fillId="0" borderId="33" xfId="44" applyNumberFormat="1" applyFont="1" applyBorder="1" applyAlignment="1">
      <alignment horizontal="center"/>
    </xf>
    <xf numFmtId="165" fontId="6" fillId="35" borderId="35" xfId="44" applyNumberFormat="1" applyFont="1" applyFill="1" applyBorder="1" applyAlignment="1">
      <alignment horizontal="right" vertical="center" indent="1"/>
    </xf>
    <xf numFmtId="166" fontId="6" fillId="35" borderId="33" xfId="57" applyNumberFormat="1" applyFont="1" applyFill="1" applyBorder="1" applyAlignment="1">
      <alignment horizontal="right"/>
    </xf>
    <xf numFmtId="166" fontId="6" fillId="0" borderId="33" xfId="57" applyNumberFormat="1" applyFont="1" applyBorder="1" applyAlignment="1">
      <alignment horizontal="right"/>
    </xf>
    <xf numFmtId="0" fontId="10" fillId="0" borderId="36" xfId="0" applyFont="1" applyBorder="1" applyAlignment="1">
      <alignment/>
    </xf>
    <xf numFmtId="0" fontId="11" fillId="0" borderId="27" xfId="0" applyFont="1" applyFill="1" applyBorder="1" applyAlignment="1">
      <alignment horizontal="center"/>
    </xf>
    <xf numFmtId="164" fontId="12" fillId="35" borderId="26" xfId="44" applyNumberFormat="1" applyFont="1" applyFill="1" applyBorder="1" applyAlignment="1">
      <alignment horizontal="right" vertical="center" indent="1"/>
    </xf>
    <xf numFmtId="164" fontId="11" fillId="0" borderId="27" xfId="44" applyNumberFormat="1" applyFont="1" applyFill="1" applyBorder="1" applyAlignment="1">
      <alignment horizontal="right" vertical="center" indent="1"/>
    </xf>
    <xf numFmtId="164" fontId="11" fillId="36" borderId="27" xfId="44" applyNumberFormat="1" applyFont="1" applyFill="1" applyBorder="1" applyAlignment="1">
      <alignment horizontal="right" vertical="center" indent="1"/>
    </xf>
    <xf numFmtId="164" fontId="11" fillId="35" borderId="27" xfId="44" applyNumberFormat="1" applyFont="1" applyFill="1" applyBorder="1" applyAlignment="1">
      <alignment horizontal="right" vertical="center" indent="1"/>
    </xf>
    <xf numFmtId="3" fontId="11" fillId="37" borderId="27" xfId="44" applyNumberFormat="1" applyFont="1" applyFill="1" applyBorder="1" applyAlignment="1">
      <alignment horizontal="right" vertical="center" indent="1"/>
    </xf>
    <xf numFmtId="3" fontId="11" fillId="38" borderId="26" xfId="44" applyNumberFormat="1" applyFont="1" applyFill="1" applyBorder="1" applyAlignment="1">
      <alignment horizontal="left" vertical="center"/>
    </xf>
    <xf numFmtId="9" fontId="11" fillId="35" borderId="27" xfId="57" applyNumberFormat="1" applyFont="1" applyFill="1" applyBorder="1" applyAlignment="1">
      <alignment horizontal="right"/>
    </xf>
    <xf numFmtId="9" fontId="11" fillId="0" borderId="27" xfId="57" applyNumberFormat="1" applyFont="1" applyBorder="1" applyAlignment="1">
      <alignment horizontal="right"/>
    </xf>
    <xf numFmtId="9" fontId="11" fillId="37" borderId="27" xfId="57" applyNumberFormat="1" applyFont="1" applyFill="1" applyBorder="1" applyAlignment="1">
      <alignment horizontal="right"/>
    </xf>
    <xf numFmtId="165" fontId="11" fillId="35" borderId="37" xfId="44" applyNumberFormat="1" applyFont="1" applyFill="1" applyBorder="1" applyAlignment="1">
      <alignment horizontal="center"/>
    </xf>
    <xf numFmtId="166" fontId="11" fillId="0" borderId="27" xfId="44" applyNumberFormat="1" applyFont="1" applyBorder="1" applyAlignment="1">
      <alignment horizontal="center"/>
    </xf>
    <xf numFmtId="165" fontId="11" fillId="35" borderId="38" xfId="44" applyNumberFormat="1" applyFont="1" applyFill="1" applyBorder="1" applyAlignment="1">
      <alignment horizontal="right" indent="1"/>
    </xf>
    <xf numFmtId="0" fontId="6" fillId="0" borderId="33" xfId="0" applyFont="1" applyFill="1" applyBorder="1" applyAlignment="1">
      <alignment horizontal="left" indent="1"/>
    </xf>
    <xf numFmtId="0" fontId="6" fillId="0" borderId="39" xfId="0" applyFont="1" applyBorder="1" applyAlignment="1">
      <alignment/>
    </xf>
    <xf numFmtId="0" fontId="6" fillId="0" borderId="37" xfId="0" applyFont="1" applyFill="1" applyBorder="1" applyAlignment="1">
      <alignment horizontal="left" indent="1"/>
    </xf>
    <xf numFmtId="0" fontId="6" fillId="0" borderId="40" xfId="0" applyFont="1" applyBorder="1" applyAlignment="1">
      <alignment/>
    </xf>
    <xf numFmtId="0" fontId="6" fillId="0" borderId="41" xfId="0" applyFont="1" applyFill="1" applyBorder="1" applyAlignment="1">
      <alignment horizontal="left" indent="1"/>
    </xf>
    <xf numFmtId="164" fontId="9" fillId="35" borderId="42" xfId="44" applyNumberFormat="1" applyFont="1" applyFill="1" applyBorder="1" applyAlignment="1">
      <alignment horizontal="right" vertical="center" indent="1"/>
    </xf>
    <xf numFmtId="164" fontId="6" fillId="0" borderId="41" xfId="44" applyNumberFormat="1" applyFont="1" applyFill="1" applyBorder="1" applyAlignment="1">
      <alignment horizontal="right" vertical="center" indent="1"/>
    </xf>
    <xf numFmtId="164" fontId="6" fillId="36" borderId="41" xfId="44" applyNumberFormat="1" applyFont="1" applyFill="1" applyBorder="1" applyAlignment="1">
      <alignment horizontal="right" vertical="center" indent="1"/>
    </xf>
    <xf numFmtId="164" fontId="6" fillId="35" borderId="41" xfId="44" applyNumberFormat="1" applyFont="1" applyFill="1" applyBorder="1" applyAlignment="1">
      <alignment horizontal="right" vertical="center" indent="1"/>
    </xf>
    <xf numFmtId="3" fontId="6" fillId="37" borderId="41" xfId="44" applyNumberFormat="1" applyFont="1" applyFill="1" applyBorder="1" applyAlignment="1">
      <alignment horizontal="right" vertical="center" indent="1"/>
    </xf>
    <xf numFmtId="3" fontId="6" fillId="38" borderId="42" xfId="0" applyNumberFormat="1" applyFont="1" applyFill="1" applyBorder="1" applyAlignment="1">
      <alignment horizontal="right" vertical="center" indent="1"/>
    </xf>
    <xf numFmtId="9" fontId="6" fillId="35" borderId="41" xfId="57" applyNumberFormat="1" applyFont="1" applyFill="1" applyBorder="1" applyAlignment="1">
      <alignment horizontal="right"/>
    </xf>
    <xf numFmtId="9" fontId="6" fillId="0" borderId="41" xfId="57" applyNumberFormat="1" applyFont="1" applyBorder="1" applyAlignment="1">
      <alignment horizontal="right"/>
    </xf>
    <xf numFmtId="9" fontId="6" fillId="37" borderId="41" xfId="57" applyNumberFormat="1" applyFont="1" applyFill="1" applyBorder="1" applyAlignment="1">
      <alignment horizontal="right"/>
    </xf>
    <xf numFmtId="165" fontId="6" fillId="35" borderId="41" xfId="44" applyNumberFormat="1" applyFont="1" applyFill="1" applyBorder="1" applyAlignment="1">
      <alignment horizontal="center"/>
    </xf>
    <xf numFmtId="5" fontId="6" fillId="0" borderId="41" xfId="44" applyNumberFormat="1" applyFont="1" applyBorder="1" applyAlignment="1">
      <alignment horizontal="center"/>
    </xf>
    <xf numFmtId="165" fontId="6" fillId="35" borderId="43" xfId="44" applyNumberFormat="1" applyFont="1" applyFill="1" applyBorder="1" applyAlignment="1">
      <alignment horizontal="right" vertical="center" indent="1"/>
    </xf>
    <xf numFmtId="0" fontId="6" fillId="0" borderId="0" xfId="0" applyFont="1" applyFill="1" applyBorder="1" applyAlignment="1">
      <alignment/>
    </xf>
    <xf numFmtId="164" fontId="0" fillId="0" borderId="0" xfId="0" applyNumberFormat="1" applyAlignment="1">
      <alignment/>
    </xf>
    <xf numFmtId="0" fontId="5" fillId="0" borderId="0" xfId="0" applyFont="1" applyFill="1" applyAlignment="1">
      <alignment/>
    </xf>
    <xf numFmtId="164" fontId="6" fillId="0" borderId="0" xfId="0" applyNumberFormat="1" applyFont="1" applyAlignment="1">
      <alignment/>
    </xf>
    <xf numFmtId="0" fontId="6" fillId="0" borderId="0" xfId="0" applyFont="1" applyAlignment="1">
      <alignment/>
    </xf>
    <xf numFmtId="0" fontId="13" fillId="0" borderId="0" xfId="0" applyFont="1" applyAlignment="1">
      <alignment/>
    </xf>
    <xf numFmtId="0" fontId="11" fillId="0" borderId="44" xfId="0" applyFont="1" applyBorder="1" applyAlignment="1">
      <alignment horizontal="left" vertical="center" indent="1"/>
    </xf>
    <xf numFmtId="0" fontId="0" fillId="0" borderId="45" xfId="0" applyBorder="1" applyAlignment="1">
      <alignment horizontal="left" vertical="center" indent="1"/>
    </xf>
    <xf numFmtId="0" fontId="0" fillId="0" borderId="46" xfId="0" applyBorder="1" applyAlignment="1">
      <alignment horizontal="left" vertical="center" indent="1"/>
    </xf>
    <xf numFmtId="0" fontId="6" fillId="0" borderId="47" xfId="0" applyFont="1" applyBorder="1" applyAlignment="1">
      <alignment/>
    </xf>
    <xf numFmtId="2" fontId="5" fillId="0" borderId="10" xfId="0" applyNumberFormat="1" applyFont="1" applyBorder="1" applyAlignment="1">
      <alignment horizontal="center" wrapText="1"/>
    </xf>
    <xf numFmtId="2" fontId="5" fillId="35" borderId="10" xfId="0" applyNumberFormat="1" applyFont="1" applyFill="1" applyBorder="1" applyAlignment="1">
      <alignment horizontal="center" wrapText="1"/>
    </xf>
    <xf numFmtId="167" fontId="6" fillId="0" borderId="0" xfId="42" applyNumberFormat="1" applyFont="1" applyAlignment="1">
      <alignment horizontal="left"/>
    </xf>
    <xf numFmtId="167" fontId="6" fillId="0" borderId="48" xfId="42" applyNumberFormat="1" applyFont="1" applyBorder="1" applyAlignment="1">
      <alignment horizontal="center"/>
    </xf>
    <xf numFmtId="168" fontId="6" fillId="0" borderId="0" xfId="42" applyNumberFormat="1" applyFont="1" applyAlignment="1">
      <alignment horizontal="center"/>
    </xf>
    <xf numFmtId="167" fontId="6" fillId="0" borderId="0" xfId="42" applyNumberFormat="1" applyFont="1" applyBorder="1" applyAlignment="1">
      <alignment horizontal="center"/>
    </xf>
    <xf numFmtId="0" fontId="16" fillId="0" borderId="0" xfId="0" applyFont="1" applyAlignment="1">
      <alignment/>
    </xf>
    <xf numFmtId="167" fontId="6" fillId="0" borderId="21" xfId="42" applyNumberFormat="1" applyFont="1" applyBorder="1" applyAlignment="1">
      <alignment horizontal="left"/>
    </xf>
    <xf numFmtId="167" fontId="6" fillId="0" borderId="21" xfId="42" applyNumberFormat="1" applyFont="1" applyBorder="1" applyAlignment="1">
      <alignment horizontal="center"/>
    </xf>
    <xf numFmtId="0" fontId="0" fillId="0" borderId="21" xfId="0" applyBorder="1" applyAlignment="1">
      <alignment/>
    </xf>
    <xf numFmtId="167" fontId="6" fillId="0" borderId="0" xfId="42" applyNumberFormat="1" applyFont="1" applyBorder="1" applyAlignment="1">
      <alignment horizontal="left"/>
    </xf>
    <xf numFmtId="167" fontId="6" fillId="0" borderId="47" xfId="42" applyNumberFormat="1" applyFont="1" applyBorder="1" applyAlignment="1">
      <alignment horizontal="center"/>
    </xf>
    <xf numFmtId="168" fontId="6" fillId="0" borderId="47" xfId="42" applyNumberFormat="1" applyFont="1" applyBorder="1" applyAlignment="1">
      <alignment horizontal="center"/>
    </xf>
    <xf numFmtId="0" fontId="0" fillId="0" borderId="0" xfId="0" applyBorder="1" applyAlignment="1">
      <alignment/>
    </xf>
    <xf numFmtId="168" fontId="6" fillId="0" borderId="0" xfId="42" applyNumberFormat="1" applyFont="1" applyBorder="1" applyAlignment="1">
      <alignment horizontal="center"/>
    </xf>
    <xf numFmtId="167" fontId="17" fillId="0" borderId="0" xfId="42" applyNumberFormat="1" applyFont="1" applyAlignment="1">
      <alignment horizontal="left"/>
    </xf>
    <xf numFmtId="167" fontId="17" fillId="0" borderId="0" xfId="42" applyNumberFormat="1" applyFont="1" applyAlignment="1">
      <alignment horizontal="center"/>
    </xf>
    <xf numFmtId="168" fontId="17" fillId="0" borderId="0" xfId="42" applyNumberFormat="1" applyFont="1" applyAlignment="1">
      <alignment horizontal="center"/>
    </xf>
    <xf numFmtId="0" fontId="18" fillId="0" borderId="0" xfId="0" applyFont="1" applyAlignment="1">
      <alignment/>
    </xf>
    <xf numFmtId="167" fontId="6" fillId="0" borderId="0" xfId="42" applyNumberFormat="1" applyFont="1" applyAlignment="1">
      <alignment horizontal="center"/>
    </xf>
    <xf numFmtId="0" fontId="0" fillId="0" borderId="0" xfId="0" applyAlignment="1">
      <alignment vertical="center"/>
    </xf>
    <xf numFmtId="0" fontId="6" fillId="0" borderId="49" xfId="0" applyFont="1" applyBorder="1" applyAlignment="1">
      <alignment/>
    </xf>
    <xf numFmtId="2" fontId="5" fillId="0" borderId="50" xfId="0" applyNumberFormat="1" applyFont="1" applyBorder="1" applyAlignment="1">
      <alignment horizontal="center" wrapText="1"/>
    </xf>
    <xf numFmtId="2" fontId="5" fillId="0" borderId="51" xfId="0" applyNumberFormat="1" applyFont="1" applyBorder="1" applyAlignment="1">
      <alignment horizontal="center" wrapText="1"/>
    </xf>
    <xf numFmtId="2" fontId="5" fillId="35" borderId="52" xfId="0" applyNumberFormat="1" applyFont="1" applyFill="1" applyBorder="1" applyAlignment="1">
      <alignment horizontal="center" wrapText="1"/>
    </xf>
    <xf numFmtId="2" fontId="5" fillId="35" borderId="53" xfId="0" applyNumberFormat="1" applyFont="1" applyFill="1" applyBorder="1" applyAlignment="1">
      <alignment horizontal="center" wrapText="1"/>
    </xf>
    <xf numFmtId="2" fontId="5" fillId="35" borderId="54" xfId="0" applyNumberFormat="1" applyFont="1" applyFill="1" applyBorder="1" applyAlignment="1">
      <alignment horizontal="center" wrapText="1"/>
    </xf>
    <xf numFmtId="2" fontId="5" fillId="35" borderId="55" xfId="0" applyNumberFormat="1" applyFont="1" applyFill="1" applyBorder="1" applyAlignment="1">
      <alignment horizontal="center" wrapText="1"/>
    </xf>
    <xf numFmtId="0" fontId="8" fillId="0" borderId="56" xfId="0" applyFont="1" applyBorder="1" applyAlignment="1">
      <alignment/>
    </xf>
    <xf numFmtId="167" fontId="6" fillId="0" borderId="57" xfId="42" applyNumberFormat="1" applyFont="1" applyFill="1" applyBorder="1" applyAlignment="1">
      <alignment horizontal="center"/>
    </xf>
    <xf numFmtId="167" fontId="6" fillId="0" borderId="48" xfId="42" applyNumberFormat="1" applyFont="1" applyFill="1" applyBorder="1" applyAlignment="1">
      <alignment horizontal="center"/>
    </xf>
    <xf numFmtId="167" fontId="6" fillId="0" borderId="58" xfId="42" applyNumberFormat="1" applyFont="1" applyFill="1" applyBorder="1" applyAlignment="1">
      <alignment horizontal="center"/>
    </xf>
    <xf numFmtId="9" fontId="6" fillId="0" borderId="57" xfId="57" applyFont="1" applyBorder="1" applyAlignment="1">
      <alignment horizontal="center"/>
    </xf>
    <xf numFmtId="9" fontId="6" fillId="0" borderId="48" xfId="57" applyFont="1" applyBorder="1" applyAlignment="1">
      <alignment horizontal="center"/>
    </xf>
    <xf numFmtId="9" fontId="6" fillId="0" borderId="58" xfId="57" applyFont="1" applyBorder="1" applyAlignment="1">
      <alignment horizontal="center"/>
    </xf>
    <xf numFmtId="0" fontId="8" fillId="0" borderId="0" xfId="0" applyFont="1" applyAlignment="1">
      <alignment/>
    </xf>
    <xf numFmtId="0" fontId="8" fillId="0" borderId="59" xfId="0" applyFont="1" applyFill="1" applyBorder="1" applyAlignment="1">
      <alignment/>
    </xf>
    <xf numFmtId="167" fontId="6" fillId="0" borderId="22" xfId="42" applyNumberFormat="1" applyFont="1" applyFill="1" applyBorder="1" applyAlignment="1">
      <alignment horizontal="center"/>
    </xf>
    <xf numFmtId="167" fontId="6" fillId="0" borderId="0" xfId="42" applyNumberFormat="1" applyFont="1" applyFill="1" applyBorder="1" applyAlignment="1">
      <alignment horizontal="center"/>
    </xf>
    <xf numFmtId="167" fontId="6" fillId="0" borderId="60" xfId="42" applyNumberFormat="1" applyFont="1" applyFill="1" applyBorder="1" applyAlignment="1">
      <alignment horizontal="center"/>
    </xf>
    <xf numFmtId="9" fontId="6" fillId="0" borderId="22" xfId="57" applyFont="1" applyBorder="1" applyAlignment="1">
      <alignment horizontal="center"/>
    </xf>
    <xf numFmtId="9" fontId="6" fillId="0" borderId="0" xfId="57" applyFont="1" applyBorder="1" applyAlignment="1">
      <alignment horizontal="center"/>
    </xf>
    <xf numFmtId="9" fontId="6" fillId="0" borderId="60" xfId="57" applyFont="1" applyBorder="1" applyAlignment="1">
      <alignment horizontal="center"/>
    </xf>
    <xf numFmtId="0" fontId="8" fillId="0" borderId="61" xfId="0" applyFont="1" applyFill="1" applyBorder="1" applyAlignment="1">
      <alignment/>
    </xf>
    <xf numFmtId="167" fontId="6" fillId="0" borderId="62" xfId="42" applyNumberFormat="1" applyFont="1" applyFill="1" applyBorder="1" applyAlignment="1">
      <alignment horizontal="center"/>
    </xf>
    <xf numFmtId="167" fontId="6" fillId="0" borderId="10" xfId="42" applyNumberFormat="1" applyFont="1" applyFill="1" applyBorder="1" applyAlignment="1">
      <alignment horizontal="center"/>
    </xf>
    <xf numFmtId="167" fontId="6" fillId="0" borderId="63" xfId="42" applyNumberFormat="1" applyFont="1" applyFill="1" applyBorder="1" applyAlignment="1">
      <alignment horizontal="center"/>
    </xf>
    <xf numFmtId="0" fontId="8" fillId="0" borderId="64" xfId="0" applyFont="1" applyBorder="1" applyAlignment="1">
      <alignment/>
    </xf>
    <xf numFmtId="0" fontId="8" fillId="0" borderId="65" xfId="0" applyFont="1" applyFill="1" applyBorder="1" applyAlignment="1">
      <alignment/>
    </xf>
    <xf numFmtId="0" fontId="8" fillId="0" borderId="66" xfId="0" applyFont="1" applyFill="1" applyBorder="1" applyAlignment="1">
      <alignment/>
    </xf>
    <xf numFmtId="9" fontId="6" fillId="0" borderId="62" xfId="57" applyFont="1" applyBorder="1" applyAlignment="1">
      <alignment horizontal="center"/>
    </xf>
    <xf numFmtId="9" fontId="6" fillId="0" borderId="10" xfId="57" applyFont="1" applyBorder="1" applyAlignment="1">
      <alignment horizontal="center"/>
    </xf>
    <xf numFmtId="9" fontId="6" fillId="0" borderId="63" xfId="57" applyFont="1" applyBorder="1" applyAlignment="1">
      <alignment horizontal="center"/>
    </xf>
    <xf numFmtId="167" fontId="19" fillId="0" borderId="67" xfId="42" applyNumberFormat="1" applyFont="1" applyFill="1" applyBorder="1" applyAlignment="1">
      <alignment horizontal="center"/>
    </xf>
    <xf numFmtId="9" fontId="19" fillId="0" borderId="34" xfId="57" applyFont="1" applyBorder="1" applyAlignment="1">
      <alignment horizontal="center"/>
    </xf>
    <xf numFmtId="9" fontId="19" fillId="0" borderId="50" xfId="57" applyFont="1" applyBorder="1" applyAlignment="1">
      <alignment horizontal="center"/>
    </xf>
    <xf numFmtId="9" fontId="19" fillId="0" borderId="51" xfId="57" applyFont="1" applyBorder="1" applyAlignment="1">
      <alignment horizontal="center"/>
    </xf>
    <xf numFmtId="0" fontId="6" fillId="0" borderId="0" xfId="0" applyFont="1" applyAlignment="1">
      <alignment horizontal="right"/>
    </xf>
    <xf numFmtId="10" fontId="6" fillId="0" borderId="33" xfId="57" applyNumberFormat="1" applyFont="1" applyBorder="1" applyAlignment="1">
      <alignment horizontal="center"/>
    </xf>
    <xf numFmtId="3" fontId="0" fillId="0" borderId="0" xfId="0" applyNumberFormat="1" applyFill="1" applyBorder="1" applyAlignment="1">
      <alignment/>
    </xf>
    <xf numFmtId="3" fontId="0" fillId="0" borderId="16" xfId="0" applyNumberFormat="1" applyFill="1" applyBorder="1" applyAlignment="1">
      <alignment/>
    </xf>
    <xf numFmtId="3" fontId="0" fillId="39" borderId="0" xfId="0" applyNumberFormat="1" applyFill="1" applyBorder="1" applyAlignment="1">
      <alignment/>
    </xf>
    <xf numFmtId="0" fontId="5" fillId="0" borderId="0" xfId="0" applyFont="1" applyBorder="1" applyAlignment="1">
      <alignment horizontal="center"/>
    </xf>
    <xf numFmtId="0" fontId="5" fillId="0" borderId="62" xfId="0" applyFont="1" applyBorder="1" applyAlignment="1">
      <alignment horizontal="center"/>
    </xf>
    <xf numFmtId="0" fontId="55" fillId="0" borderId="0" xfId="0" applyFont="1" applyAlignment="1">
      <alignment/>
    </xf>
    <xf numFmtId="0" fontId="0" fillId="0" borderId="0" xfId="0" applyAlignment="1">
      <alignment horizontal="right"/>
    </xf>
    <xf numFmtId="164" fontId="0" fillId="0" borderId="10" xfId="0" applyNumberFormat="1" applyBorder="1" applyAlignment="1">
      <alignment/>
    </xf>
    <xf numFmtId="164" fontId="0" fillId="0" borderId="18" xfId="0" applyNumberFormat="1" applyBorder="1" applyAlignment="1">
      <alignment/>
    </xf>
    <xf numFmtId="0" fontId="0" fillId="0" borderId="0" xfId="0" applyFill="1" applyAlignment="1">
      <alignment/>
    </xf>
    <xf numFmtId="0" fontId="0" fillId="0" borderId="0" xfId="0" applyFill="1" applyAlignment="1">
      <alignment horizontal="right"/>
    </xf>
    <xf numFmtId="0" fontId="0" fillId="0" borderId="0" xfId="0" applyFill="1" applyBorder="1" applyAlignment="1">
      <alignment horizontal="right"/>
    </xf>
    <xf numFmtId="0" fontId="55" fillId="0" borderId="0" xfId="0" applyFont="1" applyAlignment="1">
      <alignment horizontal="left" vertical="center"/>
    </xf>
    <xf numFmtId="169" fontId="0" fillId="0" borderId="0" xfId="0" applyNumberFormat="1" applyAlignment="1">
      <alignment/>
    </xf>
    <xf numFmtId="0" fontId="0" fillId="0" borderId="68" xfId="0" applyBorder="1" applyAlignment="1">
      <alignment horizontal="left" vertical="center" indent="1"/>
    </xf>
    <xf numFmtId="0" fontId="10" fillId="0" borderId="0" xfId="0" applyFont="1" applyBorder="1" applyAlignment="1">
      <alignment vertical="center" wrapText="1"/>
    </xf>
    <xf numFmtId="3" fontId="0" fillId="0" borderId="0" xfId="0" applyNumberFormat="1" applyBorder="1" applyAlignment="1">
      <alignment/>
    </xf>
    <xf numFmtId="2" fontId="52" fillId="0" borderId="69" xfId="0" applyNumberFormat="1" applyFont="1" applyFill="1" applyBorder="1" applyAlignment="1">
      <alignment/>
    </xf>
    <xf numFmtId="166" fontId="0" fillId="39" borderId="0" xfId="57" applyNumberFormat="1" applyFont="1" applyFill="1" applyBorder="1" applyAlignment="1">
      <alignment/>
    </xf>
    <xf numFmtId="166" fontId="0" fillId="0" borderId="0" xfId="57" applyNumberFormat="1" applyFont="1" applyFill="1" applyBorder="1" applyAlignment="1">
      <alignment/>
    </xf>
    <xf numFmtId="166" fontId="0" fillId="0" borderId="0" xfId="0" applyNumberFormat="1" applyFill="1" applyBorder="1" applyAlignment="1">
      <alignment/>
    </xf>
    <xf numFmtId="166" fontId="0" fillId="39" borderId="0" xfId="0" applyNumberFormat="1" applyFill="1" applyBorder="1" applyAlignment="1">
      <alignment/>
    </xf>
    <xf numFmtId="2" fontId="52" fillId="4" borderId="69" xfId="0" applyNumberFormat="1" applyFont="1" applyFill="1" applyBorder="1" applyAlignment="1">
      <alignment/>
    </xf>
    <xf numFmtId="3" fontId="0" fillId="4" borderId="69" xfId="0" applyNumberFormat="1" applyFill="1" applyBorder="1" applyAlignment="1">
      <alignment/>
    </xf>
    <xf numFmtId="2" fontId="52" fillId="4" borderId="16" xfId="0" applyNumberFormat="1" applyFont="1" applyFill="1" applyBorder="1" applyAlignment="1">
      <alignment/>
    </xf>
    <xf numFmtId="166" fontId="0" fillId="4" borderId="16" xfId="57" applyNumberFormat="1" applyFont="1" applyFill="1" applyBorder="1" applyAlignment="1">
      <alignment/>
    </xf>
    <xf numFmtId="2" fontId="52" fillId="40" borderId="12" xfId="0" applyNumberFormat="1" applyFont="1" applyFill="1" applyBorder="1" applyAlignment="1">
      <alignment horizontal="right" wrapText="1"/>
    </xf>
    <xf numFmtId="2" fontId="52" fillId="40" borderId="13" xfId="0" applyNumberFormat="1" applyFont="1" applyFill="1" applyBorder="1" applyAlignment="1">
      <alignment/>
    </xf>
    <xf numFmtId="3" fontId="0" fillId="41" borderId="0" xfId="0" applyNumberFormat="1" applyFill="1" applyBorder="1" applyAlignment="1">
      <alignment/>
    </xf>
    <xf numFmtId="3" fontId="0" fillId="40" borderId="16" xfId="0" applyNumberFormat="1" applyFill="1" applyBorder="1" applyAlignment="1">
      <alignment/>
    </xf>
    <xf numFmtId="3" fontId="0" fillId="40" borderId="14" xfId="0" applyNumberFormat="1" applyFill="1" applyBorder="1" applyAlignment="1">
      <alignment/>
    </xf>
    <xf numFmtId="2" fontId="52" fillId="2" borderId="69" xfId="0" applyNumberFormat="1" applyFont="1" applyFill="1" applyBorder="1" applyAlignment="1">
      <alignment/>
    </xf>
    <xf numFmtId="3" fontId="0" fillId="2" borderId="69" xfId="0" applyNumberFormat="1" applyFill="1" applyBorder="1" applyAlignment="1">
      <alignment/>
    </xf>
    <xf numFmtId="2" fontId="52" fillId="2" borderId="16" xfId="0" applyNumberFormat="1" applyFont="1" applyFill="1" applyBorder="1" applyAlignment="1">
      <alignment/>
    </xf>
    <xf numFmtId="166" fontId="0" fillId="2" borderId="16" xfId="57" applyNumberFormat="1" applyFont="1" applyFill="1" applyBorder="1" applyAlignment="1">
      <alignment/>
    </xf>
    <xf numFmtId="2" fontId="52" fillId="3" borderId="69" xfId="0" applyNumberFormat="1" applyFont="1" applyFill="1" applyBorder="1" applyAlignment="1">
      <alignment/>
    </xf>
    <xf numFmtId="3" fontId="0" fillId="3" borderId="69" xfId="0" applyNumberFormat="1" applyFill="1" applyBorder="1" applyAlignment="1">
      <alignment/>
    </xf>
    <xf numFmtId="2" fontId="52" fillId="3" borderId="16" xfId="0" applyNumberFormat="1" applyFont="1" applyFill="1" applyBorder="1" applyAlignment="1">
      <alignment/>
    </xf>
    <xf numFmtId="166" fontId="0" fillId="3" borderId="16" xfId="57" applyNumberFormat="1" applyFont="1" applyFill="1" applyBorder="1" applyAlignment="1">
      <alignment/>
    </xf>
    <xf numFmtId="0" fontId="0" fillId="42" borderId="19" xfId="0" applyFill="1" applyBorder="1" applyAlignment="1">
      <alignment horizontal="right"/>
    </xf>
    <xf numFmtId="0" fontId="10" fillId="0" borderId="70" xfId="0" applyFont="1" applyBorder="1" applyAlignment="1">
      <alignment horizontal="left" vertical="top" wrapText="1"/>
    </xf>
    <xf numFmtId="0" fontId="10" fillId="0" borderId="71" xfId="0" applyFont="1" applyBorder="1" applyAlignment="1">
      <alignment horizontal="left" vertical="top" wrapText="1"/>
    </xf>
    <xf numFmtId="0" fontId="10" fillId="0" borderId="72" xfId="0" applyFont="1" applyBorder="1" applyAlignment="1">
      <alignment horizontal="left" vertical="top" wrapText="1"/>
    </xf>
    <xf numFmtId="0" fontId="54" fillId="33" borderId="16" xfId="0" applyFont="1" applyFill="1" applyBorder="1" applyAlignment="1">
      <alignment horizontal="center"/>
    </xf>
    <xf numFmtId="0" fontId="54" fillId="34" borderId="0" xfId="0" applyFont="1" applyFill="1" applyAlignment="1">
      <alignment horizontal="center"/>
    </xf>
    <xf numFmtId="0" fontId="54" fillId="21" borderId="0" xfId="0" applyFont="1" applyFill="1" applyAlignment="1">
      <alignment horizontal="center"/>
    </xf>
    <xf numFmtId="0" fontId="0" fillId="42" borderId="0" xfId="0" applyFill="1" applyBorder="1" applyAlignment="1">
      <alignment horizontal="right"/>
    </xf>
    <xf numFmtId="0" fontId="10" fillId="0" borderId="70" xfId="0" applyFont="1" applyBorder="1" applyAlignment="1">
      <alignment horizontal="left" vertical="center" wrapText="1" indent="1"/>
    </xf>
    <xf numFmtId="0" fontId="10" fillId="0" borderId="71" xfId="0" applyFont="1" applyBorder="1" applyAlignment="1">
      <alignment horizontal="left" vertical="center" wrapText="1" indent="1"/>
    </xf>
    <xf numFmtId="0" fontId="10" fillId="0" borderId="73" xfId="0" applyFont="1" applyBorder="1" applyAlignment="1">
      <alignment horizontal="left" vertical="center" wrapText="1" indent="1"/>
    </xf>
    <xf numFmtId="0" fontId="5" fillId="0" borderId="74" xfId="0" applyFont="1" applyBorder="1" applyAlignment="1">
      <alignment horizontal="center"/>
    </xf>
    <xf numFmtId="0" fontId="5" fillId="0" borderId="75" xfId="0" applyFont="1" applyBorder="1" applyAlignment="1">
      <alignment horizontal="center"/>
    </xf>
    <xf numFmtId="0" fontId="5" fillId="0" borderId="0" xfId="0" applyFont="1" applyBorder="1" applyAlignment="1">
      <alignment horizontal="center"/>
    </xf>
    <xf numFmtId="0" fontId="5" fillId="0" borderId="60" xfId="0" applyFont="1" applyBorder="1" applyAlignment="1">
      <alignment horizontal="center"/>
    </xf>
    <xf numFmtId="0" fontId="5" fillId="0" borderId="10" xfId="0" applyFont="1" applyBorder="1" applyAlignment="1">
      <alignment horizontal="center"/>
    </xf>
    <xf numFmtId="0" fontId="5" fillId="0" borderId="63" xfId="0" applyFont="1" applyBorder="1" applyAlignment="1">
      <alignment horizontal="center"/>
    </xf>
    <xf numFmtId="0" fontId="5" fillId="35" borderId="76" xfId="0" applyFont="1" applyFill="1" applyBorder="1" applyAlignment="1">
      <alignment horizontal="center" wrapText="1"/>
    </xf>
    <xf numFmtId="0" fontId="5" fillId="35" borderId="77" xfId="0" applyFont="1" applyFill="1" applyBorder="1" applyAlignment="1">
      <alignment horizontal="center" wrapText="1"/>
    </xf>
    <xf numFmtId="0" fontId="5" fillId="35" borderId="78" xfId="0" applyFont="1" applyFill="1" applyBorder="1" applyAlignment="1">
      <alignment horizontal="center" wrapText="1"/>
    </xf>
    <xf numFmtId="0" fontId="5" fillId="0" borderId="62" xfId="0" applyFont="1" applyBorder="1" applyAlignment="1">
      <alignment horizontal="center"/>
    </xf>
    <xf numFmtId="0" fontId="10" fillId="0" borderId="79" xfId="0" applyFont="1" applyBorder="1" applyAlignment="1">
      <alignment vertical="center" wrapText="1"/>
    </xf>
    <xf numFmtId="0" fontId="10" fillId="0" borderId="71" xfId="0" applyFont="1" applyBorder="1" applyAlignment="1">
      <alignment vertical="center" wrapText="1"/>
    </xf>
    <xf numFmtId="0" fontId="10" fillId="0" borderId="72" xfId="0" applyFont="1" applyBorder="1" applyAlignment="1">
      <alignment vertical="center" wrapText="1"/>
    </xf>
    <xf numFmtId="0" fontId="10" fillId="0" borderId="70" xfId="0" applyFont="1" applyBorder="1" applyAlignment="1">
      <alignment vertical="center" wrapText="1"/>
    </xf>
    <xf numFmtId="0" fontId="5" fillId="35" borderId="80" xfId="0" applyFont="1" applyFill="1" applyBorder="1" applyAlignment="1">
      <alignment horizontal="center"/>
    </xf>
    <xf numFmtId="0" fontId="5" fillId="0" borderId="80" xfId="0" applyFont="1" applyBorder="1" applyAlignment="1">
      <alignment horizontal="center"/>
    </xf>
    <xf numFmtId="0" fontId="0" fillId="0" borderId="71" xfId="0" applyBorder="1" applyAlignment="1">
      <alignment horizontal="left" vertical="center" wrapText="1" indent="1"/>
    </xf>
    <xf numFmtId="0" fontId="0" fillId="0" borderId="73" xfId="0" applyBorder="1" applyAlignment="1">
      <alignment horizontal="left" vertical="center" wrapText="1" indent="1"/>
    </xf>
    <xf numFmtId="0" fontId="0" fillId="0" borderId="48" xfId="0" applyBorder="1" applyAlignment="1">
      <alignment horizontal="center" vertical="center" textRotation="60"/>
    </xf>
    <xf numFmtId="0" fontId="0" fillId="0" borderId="0" xfId="0" applyBorder="1" applyAlignment="1">
      <alignment horizontal="center" vertical="center" textRotation="60"/>
    </xf>
    <xf numFmtId="0" fontId="0" fillId="0" borderId="10" xfId="0" applyBorder="1" applyAlignment="1">
      <alignment horizontal="center" vertical="center" textRotation="60"/>
    </xf>
    <xf numFmtId="0" fontId="19" fillId="0" borderId="50" xfId="0" applyFont="1" applyBorder="1" applyAlignment="1">
      <alignment horizontal="center"/>
    </xf>
    <xf numFmtId="0" fontId="19" fillId="0" borderId="51" xfId="0" applyFont="1" applyBorder="1" applyAlignment="1">
      <alignment horizontal="center"/>
    </xf>
    <xf numFmtId="0" fontId="21" fillId="0" borderId="0" xfId="0" applyFont="1" applyAlignment="1">
      <alignment vertical="center" wrapText="1"/>
    </xf>
    <xf numFmtId="0" fontId="22" fillId="0" borderId="0" xfId="0" applyFont="1" applyAlignment="1">
      <alignment vertical="center" wrapText="1"/>
    </xf>
    <xf numFmtId="0" fontId="5" fillId="35" borderId="80" xfId="0" applyFont="1" applyFill="1" applyBorder="1" applyAlignment="1">
      <alignment horizontal="center" wrapText="1"/>
    </xf>
    <xf numFmtId="0" fontId="5" fillId="35" borderId="81" xfId="0" applyFont="1" applyFill="1" applyBorder="1" applyAlignment="1">
      <alignment horizontal="center" wrapText="1"/>
    </xf>
    <xf numFmtId="0" fontId="5" fillId="35" borderId="82"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G61"/>
  <sheetViews>
    <sheetView view="pageBreakPreview" zoomScale="85" zoomScaleSheetLayoutView="85" zoomScalePageLayoutView="0" workbookViewId="0" topLeftCell="A1">
      <pane xSplit="1" ySplit="2" topLeftCell="B3" activePane="bottomRight" state="frozen"/>
      <selection pane="topLeft" activeCell="D52" sqref="D52"/>
      <selection pane="topRight" activeCell="D52" sqref="D52"/>
      <selection pane="bottomLeft" activeCell="D52" sqref="D52"/>
      <selection pane="bottomRight" activeCell="B9" sqref="B9"/>
    </sheetView>
  </sheetViews>
  <sheetFormatPr defaultColWidth="9.140625" defaultRowHeight="15"/>
  <cols>
    <col min="1" max="1" width="3.140625" style="0" customWidth="1"/>
    <col min="2" max="2" width="28.8515625" style="0" bestFit="1" customWidth="1"/>
    <col min="3" max="11" width="10.28125" style="0" customWidth="1"/>
    <col min="12" max="12" width="2.7109375" style="0" customWidth="1"/>
    <col min="13" max="13" width="28.8515625" style="0" bestFit="1" customWidth="1"/>
    <col min="14" max="22" width="10.28125" style="0" customWidth="1"/>
    <col min="23" max="23" width="2.7109375" style="0" customWidth="1"/>
    <col min="24" max="24" width="28.8515625" style="0" bestFit="1" customWidth="1"/>
    <col min="25" max="33" width="10.28125" style="0" customWidth="1"/>
    <col min="34" max="34" width="2.7109375" style="0" customWidth="1"/>
  </cols>
  <sheetData>
    <row r="1" spans="2:24" ht="20.25" customHeight="1">
      <c r="B1" s="170" t="s">
        <v>113</v>
      </c>
      <c r="M1" s="170" t="s">
        <v>113</v>
      </c>
      <c r="X1" s="170" t="s">
        <v>113</v>
      </c>
    </row>
    <row r="3" spans="3:33" ht="19.5" thickBot="1">
      <c r="C3" s="208" t="s">
        <v>8</v>
      </c>
      <c r="D3" s="208"/>
      <c r="E3" s="208"/>
      <c r="F3" s="208"/>
      <c r="G3" s="208"/>
      <c r="H3" s="208"/>
      <c r="I3" s="208"/>
      <c r="J3" s="208"/>
      <c r="K3" s="208"/>
      <c r="N3" s="209" t="s">
        <v>14</v>
      </c>
      <c r="O3" s="209"/>
      <c r="P3" s="209"/>
      <c r="Q3" s="209"/>
      <c r="R3" s="209"/>
      <c r="S3" s="209"/>
      <c r="T3" s="209"/>
      <c r="U3" s="209"/>
      <c r="V3" s="209"/>
      <c r="Y3" s="210" t="s">
        <v>15</v>
      </c>
      <c r="Z3" s="210"/>
      <c r="AA3" s="210"/>
      <c r="AB3" s="210"/>
      <c r="AC3" s="210"/>
      <c r="AD3" s="210"/>
      <c r="AE3" s="210"/>
      <c r="AF3" s="210"/>
      <c r="AG3" s="210"/>
    </row>
    <row r="4" spans="2:33" ht="30.75" thickTop="1">
      <c r="B4" s="19" t="s">
        <v>12</v>
      </c>
      <c r="C4" s="6" t="s">
        <v>0</v>
      </c>
      <c r="D4" s="6" t="s">
        <v>1</v>
      </c>
      <c r="E4" s="6" t="s">
        <v>2</v>
      </c>
      <c r="F4" s="6" t="s">
        <v>3</v>
      </c>
      <c r="G4" s="6" t="s">
        <v>4</v>
      </c>
      <c r="H4" s="7" t="s">
        <v>5</v>
      </c>
      <c r="I4" s="6" t="s">
        <v>6</v>
      </c>
      <c r="J4" s="7" t="s">
        <v>106</v>
      </c>
      <c r="K4" s="8" t="s">
        <v>7</v>
      </c>
      <c r="M4" s="20" t="s">
        <v>12</v>
      </c>
      <c r="N4" s="6" t="s">
        <v>0</v>
      </c>
      <c r="O4" s="6" t="s">
        <v>1</v>
      </c>
      <c r="P4" s="6" t="s">
        <v>2</v>
      </c>
      <c r="Q4" s="6" t="s">
        <v>3</v>
      </c>
      <c r="R4" s="6" t="s">
        <v>4</v>
      </c>
      <c r="S4" s="7" t="s">
        <v>5</v>
      </c>
      <c r="T4" s="6" t="s">
        <v>6</v>
      </c>
      <c r="U4" s="7" t="s">
        <v>106</v>
      </c>
      <c r="V4" s="8" t="s">
        <v>7</v>
      </c>
      <c r="X4" s="21" t="s">
        <v>12</v>
      </c>
      <c r="Y4" s="6" t="s">
        <v>0</v>
      </c>
      <c r="Z4" s="6" t="s">
        <v>1</v>
      </c>
      <c r="AA4" s="6" t="s">
        <v>2</v>
      </c>
      <c r="AB4" s="6" t="s">
        <v>3</v>
      </c>
      <c r="AC4" s="6" t="s">
        <v>4</v>
      </c>
      <c r="AD4" s="7" t="s">
        <v>5</v>
      </c>
      <c r="AE4" s="6" t="s">
        <v>6</v>
      </c>
      <c r="AF4" s="7" t="s">
        <v>106</v>
      </c>
      <c r="AG4" s="8" t="s">
        <v>7</v>
      </c>
    </row>
    <row r="5" spans="2:33" ht="15">
      <c r="B5" s="9" t="s">
        <v>0</v>
      </c>
      <c r="C5" s="167">
        <v>0</v>
      </c>
      <c r="D5" s="167">
        <v>293.88</v>
      </c>
      <c r="E5" s="165">
        <v>46.8</v>
      </c>
      <c r="F5" s="165">
        <v>269.24</v>
      </c>
      <c r="G5" s="165">
        <v>4.31</v>
      </c>
      <c r="H5" s="165">
        <v>1077.49</v>
      </c>
      <c r="I5" s="165">
        <v>848.39</v>
      </c>
      <c r="J5" s="165">
        <v>3856.47</v>
      </c>
      <c r="K5" s="10">
        <f aca="true" t="shared" si="0" ref="K5:K12">SUM(C5:J5)</f>
        <v>6396.58</v>
      </c>
      <c r="M5" s="9" t="s">
        <v>0</v>
      </c>
      <c r="N5" s="167">
        <v>0</v>
      </c>
      <c r="O5" s="167">
        <v>83.85000000000001</v>
      </c>
      <c r="P5" s="165">
        <v>341.4</v>
      </c>
      <c r="Q5" s="165">
        <v>952.84</v>
      </c>
      <c r="R5" s="165">
        <v>6.23</v>
      </c>
      <c r="S5" s="165">
        <v>1957.54</v>
      </c>
      <c r="T5" s="165">
        <v>1540.57</v>
      </c>
      <c r="U5" s="165">
        <v>6042.67</v>
      </c>
      <c r="V5" s="10">
        <f aca="true" t="shared" si="1" ref="V5:V12">SUM(N5:U5)</f>
        <v>10925.1</v>
      </c>
      <c r="X5" s="9" t="s">
        <v>0</v>
      </c>
      <c r="Y5" s="167">
        <f aca="true" t="shared" si="2" ref="Y5:AF12">C5+N5</f>
        <v>0</v>
      </c>
      <c r="Z5" s="167">
        <f t="shared" si="2"/>
        <v>377.73</v>
      </c>
      <c r="AA5" s="165">
        <f t="shared" si="2"/>
        <v>388.2</v>
      </c>
      <c r="AB5" s="165">
        <f t="shared" si="2"/>
        <v>1222.08</v>
      </c>
      <c r="AC5" s="165">
        <f t="shared" si="2"/>
        <v>10.54</v>
      </c>
      <c r="AD5" s="165">
        <f t="shared" si="2"/>
        <v>3035.0299999999997</v>
      </c>
      <c r="AE5" s="165">
        <f t="shared" si="2"/>
        <v>2388.96</v>
      </c>
      <c r="AF5" s="165">
        <f t="shared" si="2"/>
        <v>9899.14</v>
      </c>
      <c r="AG5" s="10">
        <f aca="true" t="shared" si="3" ref="AG5:AG12">SUM(Y5:AF5)</f>
        <v>17321.68</v>
      </c>
    </row>
    <row r="6" spans="2:33" ht="15">
      <c r="B6" s="9" t="s">
        <v>1</v>
      </c>
      <c r="C6" s="167">
        <v>293.88</v>
      </c>
      <c r="D6" s="167">
        <v>0</v>
      </c>
      <c r="E6" s="165">
        <v>27.6</v>
      </c>
      <c r="F6" s="165">
        <v>25.09</v>
      </c>
      <c r="G6" s="165">
        <v>0.57</v>
      </c>
      <c r="H6" s="165">
        <v>92.71</v>
      </c>
      <c r="I6" s="165">
        <v>147.46</v>
      </c>
      <c r="J6" s="165">
        <v>1050.87</v>
      </c>
      <c r="K6" s="10">
        <f t="shared" si="0"/>
        <v>1638.1799999999998</v>
      </c>
      <c r="M6" s="9" t="s">
        <v>1</v>
      </c>
      <c r="N6" s="167">
        <v>83.85000000000001</v>
      </c>
      <c r="O6" s="167">
        <v>0</v>
      </c>
      <c r="P6" s="165">
        <v>9.49</v>
      </c>
      <c r="Q6" s="165">
        <v>16.25</v>
      </c>
      <c r="R6" s="165">
        <v>0.09</v>
      </c>
      <c r="S6" s="165">
        <v>21.65</v>
      </c>
      <c r="T6" s="165">
        <v>87.15</v>
      </c>
      <c r="U6" s="165">
        <v>453.6</v>
      </c>
      <c r="V6" s="10">
        <f t="shared" si="1"/>
        <v>672.08</v>
      </c>
      <c r="X6" s="9" t="s">
        <v>1</v>
      </c>
      <c r="Y6" s="167">
        <f t="shared" si="2"/>
        <v>377.73</v>
      </c>
      <c r="Z6" s="167">
        <f t="shared" si="2"/>
        <v>0</v>
      </c>
      <c r="AA6" s="165">
        <f t="shared" si="2"/>
        <v>37.09</v>
      </c>
      <c r="AB6" s="165">
        <f t="shared" si="2"/>
        <v>41.34</v>
      </c>
      <c r="AC6" s="165">
        <f t="shared" si="2"/>
        <v>0.6599999999999999</v>
      </c>
      <c r="AD6" s="165">
        <f t="shared" si="2"/>
        <v>114.35999999999999</v>
      </c>
      <c r="AE6" s="165">
        <f t="shared" si="2"/>
        <v>234.61</v>
      </c>
      <c r="AF6" s="165">
        <f t="shared" si="2"/>
        <v>1504.4699999999998</v>
      </c>
      <c r="AG6" s="10">
        <f t="shared" si="3"/>
        <v>2310.2599999999998</v>
      </c>
    </row>
    <row r="7" spans="2:33" ht="15">
      <c r="B7" s="9" t="s">
        <v>2</v>
      </c>
      <c r="C7" s="165">
        <v>46.8</v>
      </c>
      <c r="D7" s="165">
        <v>27.6</v>
      </c>
      <c r="E7" s="165">
        <v>0</v>
      </c>
      <c r="F7" s="165">
        <v>301.62</v>
      </c>
      <c r="G7" s="165">
        <v>5.52</v>
      </c>
      <c r="H7" s="165">
        <v>411.19</v>
      </c>
      <c r="I7" s="165">
        <v>394.73</v>
      </c>
      <c r="J7" s="165">
        <v>3728.97</v>
      </c>
      <c r="K7" s="10">
        <f t="shared" si="0"/>
        <v>4916.43</v>
      </c>
      <c r="M7" s="9" t="s">
        <v>2</v>
      </c>
      <c r="N7" s="165">
        <v>341.4</v>
      </c>
      <c r="O7" s="165">
        <v>9.49</v>
      </c>
      <c r="P7" s="165">
        <v>0</v>
      </c>
      <c r="Q7" s="165">
        <v>70.28</v>
      </c>
      <c r="R7" s="165">
        <v>0.85</v>
      </c>
      <c r="S7" s="165">
        <v>0.55</v>
      </c>
      <c r="T7" s="165">
        <v>140.84</v>
      </c>
      <c r="U7" s="165">
        <v>952.96</v>
      </c>
      <c r="V7" s="10">
        <f t="shared" si="1"/>
        <v>1516.37</v>
      </c>
      <c r="X7" s="9" t="s">
        <v>2</v>
      </c>
      <c r="Y7" s="165">
        <f t="shared" si="2"/>
        <v>388.2</v>
      </c>
      <c r="Z7" s="165">
        <f t="shared" si="2"/>
        <v>37.09</v>
      </c>
      <c r="AA7" s="165">
        <f t="shared" si="2"/>
        <v>0</v>
      </c>
      <c r="AB7" s="165">
        <f t="shared" si="2"/>
        <v>371.9</v>
      </c>
      <c r="AC7" s="165">
        <f t="shared" si="2"/>
        <v>6.369999999999999</v>
      </c>
      <c r="AD7" s="165">
        <f t="shared" si="2"/>
        <v>411.74</v>
      </c>
      <c r="AE7" s="165">
        <f t="shared" si="2"/>
        <v>535.57</v>
      </c>
      <c r="AF7" s="165">
        <f t="shared" si="2"/>
        <v>4681.93</v>
      </c>
      <c r="AG7" s="10">
        <f t="shared" si="3"/>
        <v>6432.8</v>
      </c>
    </row>
    <row r="8" spans="2:33" ht="15">
      <c r="B8" s="9" t="s">
        <v>3</v>
      </c>
      <c r="C8" s="165">
        <v>269.24</v>
      </c>
      <c r="D8" s="165">
        <v>25.09</v>
      </c>
      <c r="E8" s="165">
        <v>301.62</v>
      </c>
      <c r="F8" s="165">
        <v>0</v>
      </c>
      <c r="G8" s="165">
        <v>2.91</v>
      </c>
      <c r="H8" s="165">
        <v>66.38</v>
      </c>
      <c r="I8" s="165">
        <v>60.89</v>
      </c>
      <c r="J8" s="165">
        <v>627.7</v>
      </c>
      <c r="K8" s="10">
        <f t="shared" si="0"/>
        <v>1353.83</v>
      </c>
      <c r="M8" s="9" t="s">
        <v>3</v>
      </c>
      <c r="N8" s="165">
        <v>952.84</v>
      </c>
      <c r="O8" s="165">
        <v>16.25</v>
      </c>
      <c r="P8" s="165">
        <v>70.28</v>
      </c>
      <c r="Q8" s="165">
        <v>0</v>
      </c>
      <c r="R8" s="165">
        <v>14.26</v>
      </c>
      <c r="S8" s="165">
        <v>4.65</v>
      </c>
      <c r="T8" s="165">
        <v>51.56</v>
      </c>
      <c r="U8" s="165">
        <v>372.18</v>
      </c>
      <c r="V8" s="10">
        <f t="shared" si="1"/>
        <v>1482.0200000000002</v>
      </c>
      <c r="X8" s="9" t="s">
        <v>3</v>
      </c>
      <c r="Y8" s="165">
        <f t="shared" si="2"/>
        <v>1222.08</v>
      </c>
      <c r="Z8" s="165">
        <f t="shared" si="2"/>
        <v>41.34</v>
      </c>
      <c r="AA8" s="165">
        <f t="shared" si="2"/>
        <v>371.9</v>
      </c>
      <c r="AB8" s="165">
        <f t="shared" si="2"/>
        <v>0</v>
      </c>
      <c r="AC8" s="165">
        <f t="shared" si="2"/>
        <v>17.17</v>
      </c>
      <c r="AD8" s="165">
        <f t="shared" si="2"/>
        <v>71.03</v>
      </c>
      <c r="AE8" s="165">
        <f t="shared" si="2"/>
        <v>112.45</v>
      </c>
      <c r="AF8" s="165">
        <f t="shared" si="2"/>
        <v>999.8800000000001</v>
      </c>
      <c r="AG8" s="10">
        <f t="shared" si="3"/>
        <v>2835.85</v>
      </c>
    </row>
    <row r="9" spans="2:33" ht="15">
      <c r="B9" s="9" t="s">
        <v>4</v>
      </c>
      <c r="C9" s="165">
        <v>4.31</v>
      </c>
      <c r="D9" s="165">
        <v>0.57</v>
      </c>
      <c r="E9" s="165">
        <v>5.52</v>
      </c>
      <c r="F9" s="165">
        <v>2.91</v>
      </c>
      <c r="G9" s="165">
        <v>0</v>
      </c>
      <c r="H9" s="165">
        <v>22.66</v>
      </c>
      <c r="I9" s="165">
        <v>1.28</v>
      </c>
      <c r="J9" s="165">
        <v>8.58</v>
      </c>
      <c r="K9" s="10">
        <f t="shared" si="0"/>
        <v>45.83</v>
      </c>
      <c r="M9" s="9" t="s">
        <v>4</v>
      </c>
      <c r="N9" s="165">
        <v>6.23</v>
      </c>
      <c r="O9" s="165">
        <v>0.09</v>
      </c>
      <c r="P9" s="165">
        <v>0.85</v>
      </c>
      <c r="Q9" s="165">
        <v>14.26</v>
      </c>
      <c r="R9" s="165">
        <v>0</v>
      </c>
      <c r="S9" s="165">
        <v>12.48</v>
      </c>
      <c r="T9" s="165">
        <v>0.11</v>
      </c>
      <c r="U9" s="165">
        <v>1.02</v>
      </c>
      <c r="V9" s="10">
        <f t="shared" si="1"/>
        <v>35.04</v>
      </c>
      <c r="X9" s="9" t="s">
        <v>4</v>
      </c>
      <c r="Y9" s="165">
        <f t="shared" si="2"/>
        <v>10.54</v>
      </c>
      <c r="Z9" s="165">
        <f t="shared" si="2"/>
        <v>0.6599999999999999</v>
      </c>
      <c r="AA9" s="165">
        <f t="shared" si="2"/>
        <v>6.369999999999999</v>
      </c>
      <c r="AB9" s="165">
        <f t="shared" si="2"/>
        <v>17.17</v>
      </c>
      <c r="AC9" s="165">
        <f t="shared" si="2"/>
        <v>0</v>
      </c>
      <c r="AD9" s="165">
        <f t="shared" si="2"/>
        <v>35.14</v>
      </c>
      <c r="AE9" s="165">
        <f t="shared" si="2"/>
        <v>1.3900000000000001</v>
      </c>
      <c r="AF9" s="165">
        <f t="shared" si="2"/>
        <v>9.6</v>
      </c>
      <c r="AG9" s="10">
        <f t="shared" si="3"/>
        <v>80.86999999999999</v>
      </c>
    </row>
    <row r="10" spans="2:33" ht="15">
      <c r="B10" s="9" t="s">
        <v>5</v>
      </c>
      <c r="C10" s="165">
        <v>1077.49</v>
      </c>
      <c r="D10" s="165">
        <v>92.71</v>
      </c>
      <c r="E10" s="165">
        <v>411.19</v>
      </c>
      <c r="F10" s="165">
        <v>66.38</v>
      </c>
      <c r="G10" s="165">
        <v>22.66</v>
      </c>
      <c r="H10" s="165">
        <v>0</v>
      </c>
      <c r="I10" s="165">
        <v>28.57</v>
      </c>
      <c r="J10" s="165">
        <v>404.5</v>
      </c>
      <c r="K10" s="10">
        <f t="shared" si="0"/>
        <v>2103.5</v>
      </c>
      <c r="M10" s="9" t="s">
        <v>5</v>
      </c>
      <c r="N10" s="165">
        <v>1957.54</v>
      </c>
      <c r="O10" s="165">
        <v>21.65</v>
      </c>
      <c r="P10" s="165">
        <v>0.55</v>
      </c>
      <c r="Q10" s="165">
        <v>4.65</v>
      </c>
      <c r="R10" s="165">
        <v>12.48</v>
      </c>
      <c r="S10" s="165">
        <v>0</v>
      </c>
      <c r="T10" s="165">
        <v>46.1</v>
      </c>
      <c r="U10" s="165">
        <v>398.95</v>
      </c>
      <c r="V10" s="10">
        <f t="shared" si="1"/>
        <v>2441.92</v>
      </c>
      <c r="X10" s="9" t="s">
        <v>5</v>
      </c>
      <c r="Y10" s="165">
        <f t="shared" si="2"/>
        <v>3035.0299999999997</v>
      </c>
      <c r="Z10" s="165">
        <f t="shared" si="2"/>
        <v>114.35999999999999</v>
      </c>
      <c r="AA10" s="165">
        <f t="shared" si="2"/>
        <v>411.74</v>
      </c>
      <c r="AB10" s="165">
        <f t="shared" si="2"/>
        <v>71.03</v>
      </c>
      <c r="AC10" s="165">
        <f t="shared" si="2"/>
        <v>35.14</v>
      </c>
      <c r="AD10" s="165">
        <f t="shared" si="2"/>
        <v>0</v>
      </c>
      <c r="AE10" s="165">
        <f t="shared" si="2"/>
        <v>74.67</v>
      </c>
      <c r="AF10" s="165">
        <f t="shared" si="2"/>
        <v>803.45</v>
      </c>
      <c r="AG10" s="10">
        <f t="shared" si="3"/>
        <v>4545.42</v>
      </c>
    </row>
    <row r="11" spans="2:33" ht="15">
      <c r="B11" s="11" t="s">
        <v>6</v>
      </c>
      <c r="C11" s="165">
        <v>848.39</v>
      </c>
      <c r="D11" s="165">
        <v>147.46</v>
      </c>
      <c r="E11" s="165">
        <v>394.73</v>
      </c>
      <c r="F11" s="165">
        <v>60.89</v>
      </c>
      <c r="G11" s="165">
        <v>1.28</v>
      </c>
      <c r="H11" s="165">
        <v>28.57</v>
      </c>
      <c r="I11" s="167">
        <v>0</v>
      </c>
      <c r="J11" s="167">
        <v>834.9399999999999</v>
      </c>
      <c r="K11" s="10">
        <f t="shared" si="0"/>
        <v>2316.2599999999998</v>
      </c>
      <c r="M11" s="11" t="s">
        <v>6</v>
      </c>
      <c r="N11" s="165">
        <v>1540.57</v>
      </c>
      <c r="O11" s="165">
        <v>87.15</v>
      </c>
      <c r="P11" s="165">
        <v>140.84</v>
      </c>
      <c r="Q11" s="165">
        <v>51.56</v>
      </c>
      <c r="R11" s="165">
        <v>0.11</v>
      </c>
      <c r="S11" s="165">
        <v>46.1</v>
      </c>
      <c r="T11" s="167">
        <v>0</v>
      </c>
      <c r="U11" s="167">
        <v>60.32</v>
      </c>
      <c r="V11" s="10">
        <f t="shared" si="1"/>
        <v>1926.6499999999996</v>
      </c>
      <c r="X11" s="11" t="s">
        <v>6</v>
      </c>
      <c r="Y11" s="165">
        <f t="shared" si="2"/>
        <v>2388.96</v>
      </c>
      <c r="Z11" s="165">
        <f t="shared" si="2"/>
        <v>234.61</v>
      </c>
      <c r="AA11" s="165">
        <f t="shared" si="2"/>
        <v>535.57</v>
      </c>
      <c r="AB11" s="165">
        <f t="shared" si="2"/>
        <v>112.45</v>
      </c>
      <c r="AC11" s="165">
        <f t="shared" si="2"/>
        <v>1.3900000000000001</v>
      </c>
      <c r="AD11" s="165">
        <f t="shared" si="2"/>
        <v>74.67</v>
      </c>
      <c r="AE11" s="167">
        <f t="shared" si="2"/>
        <v>0</v>
      </c>
      <c r="AF11" s="167">
        <f t="shared" si="2"/>
        <v>895.26</v>
      </c>
      <c r="AG11" s="10">
        <f t="shared" si="3"/>
        <v>4242.91</v>
      </c>
    </row>
    <row r="12" spans="2:33" ht="15">
      <c r="B12" s="9" t="s">
        <v>106</v>
      </c>
      <c r="C12" s="165">
        <v>3856.47</v>
      </c>
      <c r="D12" s="165">
        <v>1050.87</v>
      </c>
      <c r="E12" s="165">
        <v>3728.97</v>
      </c>
      <c r="F12" s="165">
        <v>627.7</v>
      </c>
      <c r="G12" s="165">
        <v>8.58</v>
      </c>
      <c r="H12" s="165">
        <v>404.5</v>
      </c>
      <c r="I12" s="167">
        <v>834.9399999999999</v>
      </c>
      <c r="J12" s="167">
        <v>0</v>
      </c>
      <c r="K12" s="10">
        <f t="shared" si="0"/>
        <v>10512.03</v>
      </c>
      <c r="M12" s="9" t="s">
        <v>106</v>
      </c>
      <c r="N12" s="165">
        <v>6042.67</v>
      </c>
      <c r="O12" s="165">
        <v>453.6</v>
      </c>
      <c r="P12" s="165">
        <v>952.96</v>
      </c>
      <c r="Q12" s="165">
        <v>372.18</v>
      </c>
      <c r="R12" s="165">
        <v>1.02</v>
      </c>
      <c r="S12" s="165">
        <v>398.95</v>
      </c>
      <c r="T12" s="167">
        <v>60.32</v>
      </c>
      <c r="U12" s="167">
        <v>0</v>
      </c>
      <c r="V12" s="10">
        <f t="shared" si="1"/>
        <v>8281.7</v>
      </c>
      <c r="X12" s="9" t="s">
        <v>106</v>
      </c>
      <c r="Y12" s="165">
        <f t="shared" si="2"/>
        <v>9899.14</v>
      </c>
      <c r="Z12" s="165">
        <f t="shared" si="2"/>
        <v>1504.4699999999998</v>
      </c>
      <c r="AA12" s="165">
        <f t="shared" si="2"/>
        <v>4681.93</v>
      </c>
      <c r="AB12" s="165">
        <f t="shared" si="2"/>
        <v>999.8800000000001</v>
      </c>
      <c r="AC12" s="165">
        <f t="shared" si="2"/>
        <v>9.6</v>
      </c>
      <c r="AD12" s="165">
        <f t="shared" si="2"/>
        <v>803.45</v>
      </c>
      <c r="AE12" s="167">
        <f t="shared" si="2"/>
        <v>895.26</v>
      </c>
      <c r="AF12" s="167">
        <f t="shared" si="2"/>
        <v>0</v>
      </c>
      <c r="AG12" s="10">
        <f t="shared" si="3"/>
        <v>18793.729999999996</v>
      </c>
    </row>
    <row r="13" spans="2:33" ht="15.75" thickBot="1">
      <c r="B13" s="12" t="s">
        <v>7</v>
      </c>
      <c r="C13" s="166">
        <f aca="true" t="shared" si="4" ref="C13:K13">SUM(C5:C12)</f>
        <v>6396.58</v>
      </c>
      <c r="D13" s="166">
        <f t="shared" si="4"/>
        <v>1638.1799999999998</v>
      </c>
      <c r="E13" s="166">
        <f t="shared" si="4"/>
        <v>4916.43</v>
      </c>
      <c r="F13" s="166">
        <f t="shared" si="4"/>
        <v>1353.83</v>
      </c>
      <c r="G13" s="166">
        <f t="shared" si="4"/>
        <v>45.83</v>
      </c>
      <c r="H13" s="166">
        <f t="shared" si="4"/>
        <v>2103.5</v>
      </c>
      <c r="I13" s="166">
        <f t="shared" si="4"/>
        <v>2316.2599999999998</v>
      </c>
      <c r="J13" s="166">
        <f t="shared" si="4"/>
        <v>10512.03</v>
      </c>
      <c r="K13" s="14">
        <f t="shared" si="4"/>
        <v>29282.64</v>
      </c>
      <c r="M13" s="12" t="s">
        <v>7</v>
      </c>
      <c r="N13" s="13">
        <f aca="true" t="shared" si="5" ref="N13:V13">SUM(N5:N12)</f>
        <v>10925.1</v>
      </c>
      <c r="O13" s="13">
        <f t="shared" si="5"/>
        <v>672.08</v>
      </c>
      <c r="P13" s="13">
        <f t="shared" si="5"/>
        <v>1516.37</v>
      </c>
      <c r="Q13" s="13">
        <f t="shared" si="5"/>
        <v>1482.0200000000002</v>
      </c>
      <c r="R13" s="13">
        <f t="shared" si="5"/>
        <v>35.04</v>
      </c>
      <c r="S13" s="13">
        <f t="shared" si="5"/>
        <v>2441.92</v>
      </c>
      <c r="T13" s="13">
        <f t="shared" si="5"/>
        <v>1926.6499999999996</v>
      </c>
      <c r="U13" s="13">
        <f t="shared" si="5"/>
        <v>8281.7</v>
      </c>
      <c r="V13" s="14">
        <f t="shared" si="5"/>
        <v>27280.88</v>
      </c>
      <c r="X13" s="12" t="s">
        <v>7</v>
      </c>
      <c r="Y13" s="13">
        <f aca="true" t="shared" si="6" ref="Y13:AG13">SUM(Y5:Y12)</f>
        <v>17321.68</v>
      </c>
      <c r="Z13" s="13">
        <f t="shared" si="6"/>
        <v>2310.2599999999998</v>
      </c>
      <c r="AA13" s="13">
        <f t="shared" si="6"/>
        <v>6432.8</v>
      </c>
      <c r="AB13" s="13">
        <f t="shared" si="6"/>
        <v>2835.85</v>
      </c>
      <c r="AC13" s="13">
        <f t="shared" si="6"/>
        <v>80.86999999999999</v>
      </c>
      <c r="AD13" s="13">
        <f t="shared" si="6"/>
        <v>4545.42</v>
      </c>
      <c r="AE13" s="13">
        <f t="shared" si="6"/>
        <v>4242.91</v>
      </c>
      <c r="AF13" s="13">
        <f t="shared" si="6"/>
        <v>18793.729999999996</v>
      </c>
      <c r="AG13" s="14">
        <f t="shared" si="6"/>
        <v>56563.51999999999</v>
      </c>
    </row>
    <row r="14" spans="2:33" ht="16.5" thickBot="1" thickTop="1">
      <c r="B14" s="182"/>
      <c r="C14" s="165"/>
      <c r="D14" s="165"/>
      <c r="E14" s="165"/>
      <c r="F14" s="165"/>
      <c r="G14" s="165"/>
      <c r="H14" s="165"/>
      <c r="I14" s="165"/>
      <c r="J14" s="165"/>
      <c r="K14" s="181"/>
      <c r="M14" s="2"/>
      <c r="N14" s="181"/>
      <c r="O14" s="181"/>
      <c r="P14" s="181"/>
      <c r="Q14" s="181"/>
      <c r="R14" s="181"/>
      <c r="S14" s="181"/>
      <c r="T14" s="181"/>
      <c r="U14" s="181"/>
      <c r="V14" s="181"/>
      <c r="X14" s="2"/>
      <c r="Y14" s="181"/>
      <c r="Z14" s="181"/>
      <c r="AA14" s="181"/>
      <c r="AB14" s="181"/>
      <c r="AC14" s="181"/>
      <c r="AD14" s="181"/>
      <c r="AE14" s="181"/>
      <c r="AF14" s="181"/>
      <c r="AG14" s="181"/>
    </row>
    <row r="15" spans="6:33" ht="15.75" thickTop="1">
      <c r="F15" s="204" t="s">
        <v>107</v>
      </c>
      <c r="G15" s="204"/>
      <c r="H15" s="204"/>
      <c r="I15" s="204"/>
      <c r="J15" s="204"/>
      <c r="K15" s="204"/>
      <c r="Q15" s="204" t="s">
        <v>107</v>
      </c>
      <c r="R15" s="204"/>
      <c r="S15" s="204"/>
      <c r="T15" s="204"/>
      <c r="U15" s="204"/>
      <c r="V15" s="204"/>
      <c r="AB15" s="204" t="s">
        <v>107</v>
      </c>
      <c r="AC15" s="204"/>
      <c r="AD15" s="204"/>
      <c r="AE15" s="204"/>
      <c r="AF15" s="204"/>
      <c r="AG15" s="204"/>
    </row>
    <row r="16" spans="3:33" s="174" customFormat="1" ht="15">
      <c r="C16" s="171" t="s">
        <v>111</v>
      </c>
      <c r="D16" s="171" t="s">
        <v>112</v>
      </c>
      <c r="F16" s="175" t="s">
        <v>109</v>
      </c>
      <c r="H16" s="175" t="s">
        <v>110</v>
      </c>
      <c r="I16" s="176"/>
      <c r="J16" s="176"/>
      <c r="K16" s="176"/>
      <c r="N16" s="171" t="s">
        <v>111</v>
      </c>
      <c r="O16" s="171" t="s">
        <v>112</v>
      </c>
      <c r="Q16" s="175" t="s">
        <v>109</v>
      </c>
      <c r="S16" s="175" t="s">
        <v>110</v>
      </c>
      <c r="T16" s="176"/>
      <c r="U16" s="176"/>
      <c r="V16" s="176"/>
      <c r="Y16" s="171" t="s">
        <v>111</v>
      </c>
      <c r="Z16" s="171" t="s">
        <v>112</v>
      </c>
      <c r="AB16" s="175" t="s">
        <v>109</v>
      </c>
      <c r="AD16" s="175" t="s">
        <v>110</v>
      </c>
      <c r="AE16" s="176"/>
      <c r="AF16" s="176"/>
      <c r="AG16" s="176"/>
    </row>
    <row r="17" spans="2:30" ht="15">
      <c r="B17" s="2" t="s">
        <v>9</v>
      </c>
      <c r="C17" s="1">
        <f>SUM(C5:D6)</f>
        <v>587.76</v>
      </c>
      <c r="D17" s="4">
        <f>C17/C$20</f>
        <v>0.02007196072485268</v>
      </c>
      <c r="F17" s="178">
        <v>365</v>
      </c>
      <c r="H17" s="97">
        <f>C17*F17/10^6</f>
        <v>0.21453239999999998</v>
      </c>
      <c r="M17" s="2" t="s">
        <v>9</v>
      </c>
      <c r="N17" s="1">
        <f>SUM(N5:O6)</f>
        <v>167.70000000000002</v>
      </c>
      <c r="O17" s="4">
        <f>N17/N$20</f>
        <v>0.006147162408250761</v>
      </c>
      <c r="Q17" s="178">
        <v>365</v>
      </c>
      <c r="S17" s="97">
        <f>N17*Q17/10^6</f>
        <v>0.06121050000000001</v>
      </c>
      <c r="X17" s="2" t="s">
        <v>9</v>
      </c>
      <c r="Y17" s="1">
        <f>SUM(Y5:Z6)</f>
        <v>755.46</v>
      </c>
      <c r="Z17" s="4">
        <f>Y17/Y$20</f>
        <v>0.013355958045043876</v>
      </c>
      <c r="AB17" s="178">
        <v>365</v>
      </c>
      <c r="AD17" s="97">
        <f>Y17*AB17/10^6</f>
        <v>0.2757429</v>
      </c>
    </row>
    <row r="18" spans="2:30" ht="15">
      <c r="B18" s="2" t="s">
        <v>10</v>
      </c>
      <c r="C18" s="1">
        <f>SUM(I11:J12)</f>
        <v>1669.8799999999999</v>
      </c>
      <c r="D18" s="4">
        <f>C18/C$20</f>
        <v>0.05702627905134237</v>
      </c>
      <c r="F18" s="178">
        <v>257.5</v>
      </c>
      <c r="H18" s="97">
        <f>C18*F18/10^6</f>
        <v>0.4299941</v>
      </c>
      <c r="M18" s="2" t="s">
        <v>10</v>
      </c>
      <c r="N18" s="1">
        <f>SUM(T11:U12)</f>
        <v>120.64</v>
      </c>
      <c r="O18" s="4">
        <f>N18/N$20</f>
        <v>0.004422144740198996</v>
      </c>
      <c r="Q18" s="178">
        <v>257.5</v>
      </c>
      <c r="S18" s="97">
        <f>N18*Q18/10^6</f>
        <v>0.0310648</v>
      </c>
      <c r="X18" s="2" t="s">
        <v>10</v>
      </c>
      <c r="Y18" s="1">
        <f>SUM(AE11:AF12)</f>
        <v>1790.52</v>
      </c>
      <c r="Z18" s="4">
        <f>Y18/Y$20</f>
        <v>0.03165503137004204</v>
      </c>
      <c r="AB18" s="178">
        <v>257.5</v>
      </c>
      <c r="AD18" s="97">
        <f>Y18*AB18/10^6</f>
        <v>0.46105890000000005</v>
      </c>
    </row>
    <row r="19" spans="2:30" ht="15">
      <c r="B19" s="2" t="s">
        <v>11</v>
      </c>
      <c r="C19" s="3">
        <f>SUM(E5:J10,C7:D12,E11:H12)</f>
        <v>27024.999999999996</v>
      </c>
      <c r="D19" s="5">
        <f>C19/C$20</f>
        <v>0.922901760223805</v>
      </c>
      <c r="F19" s="178">
        <v>365</v>
      </c>
      <c r="H19" s="172">
        <f>C19*F19/10^6</f>
        <v>9.864124999999998</v>
      </c>
      <c r="M19" s="2" t="s">
        <v>11</v>
      </c>
      <c r="N19" s="3">
        <f>SUM(P5:U10,N7:O12,P11:S12)</f>
        <v>26992.54</v>
      </c>
      <c r="O19" s="5">
        <f>N19/N$20</f>
        <v>0.9894306928515503</v>
      </c>
      <c r="Q19" s="178">
        <v>365</v>
      </c>
      <c r="S19" s="172">
        <f>N19*Q19/10^6</f>
        <v>9.8522771</v>
      </c>
      <c r="X19" s="2" t="s">
        <v>11</v>
      </c>
      <c r="Y19" s="3">
        <f>SUM(AA5:AF10,Y7:Z12,AA11:AD12)</f>
        <v>54017.539999999986</v>
      </c>
      <c r="Z19" s="5">
        <f>Y19/Y$20</f>
        <v>0.954989010584914</v>
      </c>
      <c r="AB19" s="178">
        <v>365</v>
      </c>
      <c r="AD19" s="172">
        <f>Y19*AB19/10^6</f>
        <v>19.716402099999993</v>
      </c>
    </row>
    <row r="20" spans="2:30" ht="15.75" thickBot="1">
      <c r="B20" s="18" t="s">
        <v>7</v>
      </c>
      <c r="C20" s="15">
        <f>SUM(C17:C19)</f>
        <v>29282.639999999996</v>
      </c>
      <c r="D20" s="16">
        <f>SUM(D17:D19)</f>
        <v>1</v>
      </c>
      <c r="H20" s="173">
        <f>SUM(H17:H19)</f>
        <v>10.508651499999997</v>
      </c>
      <c r="M20" s="18" t="s">
        <v>7</v>
      </c>
      <c r="N20" s="15">
        <f>SUM(N17:N19)</f>
        <v>27280.88</v>
      </c>
      <c r="O20" s="16">
        <f>SUM(O17:O19)</f>
        <v>1</v>
      </c>
      <c r="S20" s="173">
        <f>SUM(S17:S19)</f>
        <v>9.944552400000001</v>
      </c>
      <c r="X20" s="18" t="s">
        <v>7</v>
      </c>
      <c r="Y20" s="15">
        <f>SUM(Y17:Y19)</f>
        <v>56563.51999999999</v>
      </c>
      <c r="Z20" s="16">
        <f>SUM(Z17:Z19)</f>
        <v>1</v>
      </c>
      <c r="AD20" s="173">
        <f>SUM(AD17:AD19)</f>
        <v>20.45320389999999</v>
      </c>
    </row>
    <row r="21" spans="2:24" ht="15.75" thickTop="1">
      <c r="B21" s="17"/>
      <c r="M21" s="17"/>
      <c r="X21" s="17"/>
    </row>
    <row r="22" spans="3:33" ht="19.5" thickBot="1">
      <c r="C22" s="208" t="s">
        <v>8</v>
      </c>
      <c r="D22" s="208"/>
      <c r="E22" s="208"/>
      <c r="F22" s="208"/>
      <c r="G22" s="208"/>
      <c r="H22" s="208"/>
      <c r="I22" s="208"/>
      <c r="J22" s="208"/>
      <c r="K22" s="208"/>
      <c r="N22" s="209" t="s">
        <v>14</v>
      </c>
      <c r="O22" s="209"/>
      <c r="P22" s="209"/>
      <c r="Q22" s="209"/>
      <c r="R22" s="209"/>
      <c r="S22" s="209"/>
      <c r="T22" s="209"/>
      <c r="U22" s="209"/>
      <c r="V22" s="209"/>
      <c r="Y22" s="210" t="s">
        <v>15</v>
      </c>
      <c r="Z22" s="210"/>
      <c r="AA22" s="210"/>
      <c r="AB22" s="210"/>
      <c r="AC22" s="210"/>
      <c r="AD22" s="210"/>
      <c r="AE22" s="210"/>
      <c r="AF22" s="210"/>
      <c r="AG22" s="210"/>
    </row>
    <row r="23" spans="2:33" ht="30.75" thickTop="1">
      <c r="B23" s="19" t="s">
        <v>13</v>
      </c>
      <c r="C23" s="6" t="s">
        <v>0</v>
      </c>
      <c r="D23" s="6" t="s">
        <v>1</v>
      </c>
      <c r="E23" s="6" t="s">
        <v>2</v>
      </c>
      <c r="F23" s="6" t="s">
        <v>3</v>
      </c>
      <c r="G23" s="6" t="s">
        <v>4</v>
      </c>
      <c r="H23" s="7" t="s">
        <v>5</v>
      </c>
      <c r="I23" s="6" t="s">
        <v>6</v>
      </c>
      <c r="J23" s="7" t="s">
        <v>106</v>
      </c>
      <c r="K23" s="8" t="s">
        <v>7</v>
      </c>
      <c r="M23" s="20" t="s">
        <v>13</v>
      </c>
      <c r="N23" s="6" t="s">
        <v>0</v>
      </c>
      <c r="O23" s="6" t="s">
        <v>1</v>
      </c>
      <c r="P23" s="6" t="s">
        <v>2</v>
      </c>
      <c r="Q23" s="6" t="s">
        <v>3</v>
      </c>
      <c r="R23" s="6" t="s">
        <v>4</v>
      </c>
      <c r="S23" s="7" t="s">
        <v>5</v>
      </c>
      <c r="T23" s="6" t="s">
        <v>6</v>
      </c>
      <c r="U23" s="7" t="s">
        <v>106</v>
      </c>
      <c r="V23" s="8" t="s">
        <v>7</v>
      </c>
      <c r="X23" s="21" t="s">
        <v>13</v>
      </c>
      <c r="Y23" s="6" t="s">
        <v>0</v>
      </c>
      <c r="Z23" s="6" t="s">
        <v>1</v>
      </c>
      <c r="AA23" s="6" t="s">
        <v>2</v>
      </c>
      <c r="AB23" s="6" t="s">
        <v>3</v>
      </c>
      <c r="AC23" s="6" t="s">
        <v>4</v>
      </c>
      <c r="AD23" s="7" t="s">
        <v>5</v>
      </c>
      <c r="AE23" s="6" t="s">
        <v>6</v>
      </c>
      <c r="AF23" s="7" t="s">
        <v>106</v>
      </c>
      <c r="AG23" s="8" t="s">
        <v>7</v>
      </c>
    </row>
    <row r="24" spans="2:33" ht="15">
      <c r="B24" s="9" t="s">
        <v>0</v>
      </c>
      <c r="C24" s="167">
        <v>0</v>
      </c>
      <c r="D24" s="167">
        <v>4956.540054357738</v>
      </c>
      <c r="E24" s="165">
        <v>2326.5392091883264</v>
      </c>
      <c r="F24" s="165">
        <v>15476.543435035386</v>
      </c>
      <c r="G24" s="165">
        <v>303.46163598108603</v>
      </c>
      <c r="H24" s="165">
        <v>80923.1029282896</v>
      </c>
      <c r="I24" s="165">
        <v>68582.32973172545</v>
      </c>
      <c r="J24" s="165">
        <v>311655.10015257535</v>
      </c>
      <c r="K24" s="10">
        <f aca="true" t="shared" si="7" ref="K24:K31">SUM(C24:J24)</f>
        <v>484223.61714715295</v>
      </c>
      <c r="M24" s="9" t="s">
        <v>0</v>
      </c>
      <c r="N24" s="167">
        <v>0</v>
      </c>
      <c r="O24" s="167">
        <v>1416.1543012450682</v>
      </c>
      <c r="P24" s="165">
        <v>17196.15937226154</v>
      </c>
      <c r="Q24" s="165">
        <v>54825.40223391621</v>
      </c>
      <c r="R24" s="165">
        <v>404.61551464144804</v>
      </c>
      <c r="S24" s="165">
        <v>146976.585693506</v>
      </c>
      <c r="T24" s="165">
        <v>124520.42463090563</v>
      </c>
      <c r="U24" s="165">
        <v>488370.9261722278</v>
      </c>
      <c r="V24" s="10">
        <f aca="true" t="shared" si="8" ref="V24:V31">SUM(N24:U24)</f>
        <v>833710.2679187036</v>
      </c>
      <c r="X24" s="9" t="s">
        <v>0</v>
      </c>
      <c r="Y24" s="167">
        <f aca="true" t="shared" si="9" ref="Y24:AF31">C24+N24</f>
        <v>0</v>
      </c>
      <c r="Z24" s="167">
        <f t="shared" si="9"/>
        <v>6372.694355602806</v>
      </c>
      <c r="AA24" s="165">
        <f t="shared" si="9"/>
        <v>19522.698581449866</v>
      </c>
      <c r="AB24" s="165">
        <f t="shared" si="9"/>
        <v>70301.9456689516</v>
      </c>
      <c r="AC24" s="165">
        <f t="shared" si="9"/>
        <v>708.0771506225341</v>
      </c>
      <c r="AD24" s="165">
        <f t="shared" si="9"/>
        <v>227899.68862179562</v>
      </c>
      <c r="AE24" s="165">
        <f t="shared" si="9"/>
        <v>193102.75436263107</v>
      </c>
      <c r="AF24" s="165">
        <f t="shared" si="9"/>
        <v>800026.0263248031</v>
      </c>
      <c r="AG24" s="10">
        <f aca="true" t="shared" si="10" ref="AG24:AG31">SUM(Y24:AF24)</f>
        <v>1317933.8850658566</v>
      </c>
    </row>
    <row r="25" spans="2:33" ht="15">
      <c r="B25" s="9" t="s">
        <v>1</v>
      </c>
      <c r="C25" s="167">
        <v>4956.540054357738</v>
      </c>
      <c r="D25" s="167">
        <v>0</v>
      </c>
      <c r="E25" s="165">
        <v>1315.000422584706</v>
      </c>
      <c r="F25" s="165">
        <v>1315.000422584706</v>
      </c>
      <c r="G25" s="165">
        <v>0</v>
      </c>
      <c r="H25" s="165">
        <v>6575.00211292353</v>
      </c>
      <c r="I25" s="165">
        <v>11936.157681922718</v>
      </c>
      <c r="J25" s="165">
        <v>84969.25807470409</v>
      </c>
      <c r="K25" s="10">
        <f t="shared" si="7"/>
        <v>111066.9587690775</v>
      </c>
      <c r="M25" s="9" t="s">
        <v>1</v>
      </c>
      <c r="N25" s="167">
        <v>1416.1543012450682</v>
      </c>
      <c r="O25" s="167">
        <v>0</v>
      </c>
      <c r="P25" s="165">
        <v>404.61551464144804</v>
      </c>
      <c r="Q25" s="165">
        <v>910.3849079432581</v>
      </c>
      <c r="R25" s="165">
        <v>0</v>
      </c>
      <c r="S25" s="165">
        <v>1517.30817990543</v>
      </c>
      <c r="T25" s="165">
        <v>7080.77150622534</v>
      </c>
      <c r="U25" s="165">
        <v>36617.70407505105</v>
      </c>
      <c r="V25" s="10">
        <f t="shared" si="8"/>
        <v>47946.93848501159</v>
      </c>
      <c r="X25" s="9" t="s">
        <v>1</v>
      </c>
      <c r="Y25" s="167">
        <f t="shared" si="9"/>
        <v>6372.694355602806</v>
      </c>
      <c r="Z25" s="167">
        <f t="shared" si="9"/>
        <v>0</v>
      </c>
      <c r="AA25" s="165">
        <f t="shared" si="9"/>
        <v>1719.615937226154</v>
      </c>
      <c r="AB25" s="165">
        <f t="shared" si="9"/>
        <v>2225.385330527964</v>
      </c>
      <c r="AC25" s="165">
        <f t="shared" si="9"/>
        <v>0</v>
      </c>
      <c r="AD25" s="165">
        <f t="shared" si="9"/>
        <v>8092.31029282896</v>
      </c>
      <c r="AE25" s="165">
        <f t="shared" si="9"/>
        <v>19016.929188148057</v>
      </c>
      <c r="AF25" s="165">
        <f t="shared" si="9"/>
        <v>121586.96214975514</v>
      </c>
      <c r="AG25" s="10">
        <f t="shared" si="10"/>
        <v>159013.89725408907</v>
      </c>
    </row>
    <row r="26" spans="2:33" ht="15">
      <c r="B26" s="9" t="s">
        <v>2</v>
      </c>
      <c r="C26" s="165">
        <v>2326.5392091883264</v>
      </c>
      <c r="D26" s="165">
        <v>1315.000422584706</v>
      </c>
      <c r="E26" s="165">
        <v>0</v>
      </c>
      <c r="F26" s="165">
        <v>12340.773196564165</v>
      </c>
      <c r="G26" s="165">
        <v>303.46163598108603</v>
      </c>
      <c r="H26" s="165">
        <v>25288.469665090503</v>
      </c>
      <c r="I26" s="165">
        <v>30447.317476768963</v>
      </c>
      <c r="J26" s="165">
        <v>291323.1705418426</v>
      </c>
      <c r="K26" s="10">
        <f t="shared" si="7"/>
        <v>363344.7321480203</v>
      </c>
      <c r="M26" s="9" t="s">
        <v>2</v>
      </c>
      <c r="N26" s="165">
        <v>17196.15937226154</v>
      </c>
      <c r="O26" s="165">
        <v>404.61551464144804</v>
      </c>
      <c r="P26" s="165">
        <v>0</v>
      </c>
      <c r="Q26" s="165">
        <v>2832.3086024901363</v>
      </c>
      <c r="R26" s="165">
        <v>0</v>
      </c>
      <c r="S26" s="165">
        <v>0</v>
      </c>
      <c r="T26" s="165">
        <v>10823.465016658734</v>
      </c>
      <c r="U26" s="165">
        <v>74449.25469402644</v>
      </c>
      <c r="V26" s="10">
        <f t="shared" si="8"/>
        <v>105705.8032000783</v>
      </c>
      <c r="X26" s="9" t="s">
        <v>2</v>
      </c>
      <c r="Y26" s="165">
        <f t="shared" si="9"/>
        <v>19522.698581449866</v>
      </c>
      <c r="Z26" s="165">
        <f t="shared" si="9"/>
        <v>1719.615937226154</v>
      </c>
      <c r="AA26" s="165">
        <f t="shared" si="9"/>
        <v>0</v>
      </c>
      <c r="AB26" s="165">
        <f t="shared" si="9"/>
        <v>15173.081799054302</v>
      </c>
      <c r="AC26" s="165">
        <f t="shared" si="9"/>
        <v>303.46163598108603</v>
      </c>
      <c r="AD26" s="165">
        <f t="shared" si="9"/>
        <v>25288.469665090503</v>
      </c>
      <c r="AE26" s="165">
        <f t="shared" si="9"/>
        <v>41270.7824934277</v>
      </c>
      <c r="AF26" s="165">
        <f t="shared" si="9"/>
        <v>365772.425235869</v>
      </c>
      <c r="AG26" s="10">
        <f t="shared" si="10"/>
        <v>469050.5353480986</v>
      </c>
    </row>
    <row r="27" spans="2:33" ht="15">
      <c r="B27" s="9" t="s">
        <v>3</v>
      </c>
      <c r="C27" s="165">
        <v>15476.543435035386</v>
      </c>
      <c r="D27" s="165">
        <v>1315.000422584706</v>
      </c>
      <c r="E27" s="165">
        <v>12340.773196564165</v>
      </c>
      <c r="F27" s="165">
        <v>0</v>
      </c>
      <c r="G27" s="165">
        <v>101.15387866036201</v>
      </c>
      <c r="H27" s="165">
        <v>3338.0779957919463</v>
      </c>
      <c r="I27" s="165">
        <v>4046.1551464144804</v>
      </c>
      <c r="J27" s="165">
        <v>42383.47515869168</v>
      </c>
      <c r="K27" s="10">
        <f t="shared" si="7"/>
        <v>79001.17923374273</v>
      </c>
      <c r="M27" s="9" t="s">
        <v>3</v>
      </c>
      <c r="N27" s="165">
        <v>54825.40223391621</v>
      </c>
      <c r="O27" s="165">
        <v>910.3849079432581</v>
      </c>
      <c r="P27" s="165">
        <v>2832.3086024901363</v>
      </c>
      <c r="Q27" s="165">
        <v>0</v>
      </c>
      <c r="R27" s="165">
        <v>505.76939330181006</v>
      </c>
      <c r="S27" s="165">
        <v>202.30775732072402</v>
      </c>
      <c r="T27" s="165">
        <v>3439.231874452308</v>
      </c>
      <c r="U27" s="165">
        <v>25187.31578643014</v>
      </c>
      <c r="V27" s="10">
        <f t="shared" si="8"/>
        <v>87902.72055585458</v>
      </c>
      <c r="X27" s="9" t="s">
        <v>3</v>
      </c>
      <c r="Y27" s="165">
        <f t="shared" si="9"/>
        <v>70301.9456689516</v>
      </c>
      <c r="Z27" s="165">
        <f t="shared" si="9"/>
        <v>2225.385330527964</v>
      </c>
      <c r="AA27" s="165">
        <f t="shared" si="9"/>
        <v>15173.081799054302</v>
      </c>
      <c r="AB27" s="165">
        <f t="shared" si="9"/>
        <v>0</v>
      </c>
      <c r="AC27" s="165">
        <f t="shared" si="9"/>
        <v>606.9232719621721</v>
      </c>
      <c r="AD27" s="165">
        <f t="shared" si="9"/>
        <v>3540.3857531126705</v>
      </c>
      <c r="AE27" s="165">
        <f t="shared" si="9"/>
        <v>7485.387020866789</v>
      </c>
      <c r="AF27" s="165">
        <f t="shared" si="9"/>
        <v>67570.79094512181</v>
      </c>
      <c r="AG27" s="10">
        <f t="shared" si="10"/>
        <v>166903.89978959732</v>
      </c>
    </row>
    <row r="28" spans="2:33" ht="15">
      <c r="B28" s="9" t="s">
        <v>4</v>
      </c>
      <c r="C28" s="165">
        <v>303.46163598108603</v>
      </c>
      <c r="D28" s="165">
        <v>0</v>
      </c>
      <c r="E28" s="165">
        <v>303.46163598108603</v>
      </c>
      <c r="F28" s="165">
        <v>101.15387866036201</v>
      </c>
      <c r="G28" s="165">
        <v>0</v>
      </c>
      <c r="H28" s="165">
        <v>1011.5387866036201</v>
      </c>
      <c r="I28" s="165">
        <v>101.15387866036201</v>
      </c>
      <c r="J28" s="165">
        <v>505.76939330181006</v>
      </c>
      <c r="K28" s="10">
        <f t="shared" si="7"/>
        <v>2326.539209188326</v>
      </c>
      <c r="M28" s="9" t="s">
        <v>4</v>
      </c>
      <c r="N28" s="165">
        <v>404.61551464144804</v>
      </c>
      <c r="O28" s="165">
        <v>0</v>
      </c>
      <c r="P28" s="165">
        <v>0</v>
      </c>
      <c r="Q28" s="165">
        <v>505.76939330181006</v>
      </c>
      <c r="R28" s="165">
        <v>0</v>
      </c>
      <c r="S28" s="165">
        <v>606.9232719621721</v>
      </c>
      <c r="T28" s="165">
        <v>0</v>
      </c>
      <c r="U28" s="165">
        <v>101.15387866036201</v>
      </c>
      <c r="V28" s="10">
        <f t="shared" si="8"/>
        <v>1618.4620585657922</v>
      </c>
      <c r="X28" s="9" t="s">
        <v>4</v>
      </c>
      <c r="Y28" s="165">
        <f t="shared" si="9"/>
        <v>708.0771506225341</v>
      </c>
      <c r="Z28" s="165">
        <f t="shared" si="9"/>
        <v>0</v>
      </c>
      <c r="AA28" s="165">
        <f t="shared" si="9"/>
        <v>303.46163598108603</v>
      </c>
      <c r="AB28" s="165">
        <f t="shared" si="9"/>
        <v>606.9232719621721</v>
      </c>
      <c r="AC28" s="165">
        <f t="shared" si="9"/>
        <v>0</v>
      </c>
      <c r="AD28" s="165">
        <f t="shared" si="9"/>
        <v>1618.4620585657922</v>
      </c>
      <c r="AE28" s="165">
        <f t="shared" si="9"/>
        <v>101.15387866036201</v>
      </c>
      <c r="AF28" s="165">
        <f t="shared" si="9"/>
        <v>606.9232719621721</v>
      </c>
      <c r="AG28" s="10">
        <f t="shared" si="10"/>
        <v>3945.001267754118</v>
      </c>
    </row>
    <row r="29" spans="2:33" ht="15">
      <c r="B29" s="9" t="s">
        <v>5</v>
      </c>
      <c r="C29" s="165">
        <v>80923.1029282896</v>
      </c>
      <c r="D29" s="165">
        <v>6575.00211292353</v>
      </c>
      <c r="E29" s="165">
        <v>25288.469665090503</v>
      </c>
      <c r="F29" s="165">
        <v>3338.0779957919463</v>
      </c>
      <c r="G29" s="165">
        <v>1011.5387866036201</v>
      </c>
      <c r="H29" s="165">
        <v>0</v>
      </c>
      <c r="I29" s="165">
        <v>1315.000422584706</v>
      </c>
      <c r="J29" s="165">
        <v>19118.08306680842</v>
      </c>
      <c r="K29" s="10">
        <f t="shared" si="7"/>
        <v>137569.27497809232</v>
      </c>
      <c r="M29" s="9" t="s">
        <v>5</v>
      </c>
      <c r="N29" s="165">
        <v>146976.585693506</v>
      </c>
      <c r="O29" s="165">
        <v>1517.30817990543</v>
      </c>
      <c r="P29" s="165">
        <v>0</v>
      </c>
      <c r="Q29" s="165">
        <v>202.30775732072402</v>
      </c>
      <c r="R29" s="165">
        <v>606.9232719621721</v>
      </c>
      <c r="S29" s="165">
        <v>0</v>
      </c>
      <c r="T29" s="165">
        <v>2124.231451867602</v>
      </c>
      <c r="U29" s="165">
        <v>18814.621430827334</v>
      </c>
      <c r="V29" s="10">
        <f t="shared" si="8"/>
        <v>170241.9777853893</v>
      </c>
      <c r="X29" s="9" t="s">
        <v>5</v>
      </c>
      <c r="Y29" s="165">
        <f t="shared" si="9"/>
        <v>227899.68862179562</v>
      </c>
      <c r="Z29" s="165">
        <f t="shared" si="9"/>
        <v>8092.31029282896</v>
      </c>
      <c r="AA29" s="165">
        <f t="shared" si="9"/>
        <v>25288.469665090503</v>
      </c>
      <c r="AB29" s="165">
        <f t="shared" si="9"/>
        <v>3540.3857531126705</v>
      </c>
      <c r="AC29" s="165">
        <f t="shared" si="9"/>
        <v>1618.4620585657922</v>
      </c>
      <c r="AD29" s="165">
        <f t="shared" si="9"/>
        <v>0</v>
      </c>
      <c r="AE29" s="165">
        <f t="shared" si="9"/>
        <v>3439.231874452308</v>
      </c>
      <c r="AF29" s="165">
        <f t="shared" si="9"/>
        <v>37932.70449763576</v>
      </c>
      <c r="AG29" s="10">
        <f t="shared" si="10"/>
        <v>307811.25276348164</v>
      </c>
    </row>
    <row r="30" spans="2:33" ht="15">
      <c r="B30" s="11" t="s">
        <v>6</v>
      </c>
      <c r="C30" s="165">
        <v>68582.32973172545</v>
      </c>
      <c r="D30" s="165">
        <v>11936.157681922718</v>
      </c>
      <c r="E30" s="165">
        <v>30447.317476768963</v>
      </c>
      <c r="F30" s="165">
        <v>4046.1551464144804</v>
      </c>
      <c r="G30" s="165">
        <v>101.15387866036201</v>
      </c>
      <c r="H30" s="165">
        <v>1315.000422584706</v>
      </c>
      <c r="I30" s="167">
        <v>0</v>
      </c>
      <c r="J30" s="167">
        <v>23973.469242505795</v>
      </c>
      <c r="K30" s="10">
        <f t="shared" si="7"/>
        <v>140401.5835805825</v>
      </c>
      <c r="M30" s="11" t="s">
        <v>6</v>
      </c>
      <c r="N30" s="165">
        <v>124520.42463090563</v>
      </c>
      <c r="O30" s="165">
        <v>7080.77150622534</v>
      </c>
      <c r="P30" s="165">
        <v>10823.465016658734</v>
      </c>
      <c r="Q30" s="165">
        <v>3439.231874452308</v>
      </c>
      <c r="R30" s="165">
        <v>0</v>
      </c>
      <c r="S30" s="165">
        <v>2124.231451867602</v>
      </c>
      <c r="T30" s="167">
        <v>0</v>
      </c>
      <c r="U30" s="167">
        <v>1719.615937226154</v>
      </c>
      <c r="V30" s="10">
        <f t="shared" si="8"/>
        <v>149707.7404173358</v>
      </c>
      <c r="X30" s="11" t="s">
        <v>6</v>
      </c>
      <c r="Y30" s="165">
        <f t="shared" si="9"/>
        <v>193102.75436263107</v>
      </c>
      <c r="Z30" s="165">
        <f t="shared" si="9"/>
        <v>19016.929188148057</v>
      </c>
      <c r="AA30" s="165">
        <f t="shared" si="9"/>
        <v>41270.7824934277</v>
      </c>
      <c r="AB30" s="165">
        <f t="shared" si="9"/>
        <v>7485.387020866789</v>
      </c>
      <c r="AC30" s="165">
        <f t="shared" si="9"/>
        <v>101.15387866036201</v>
      </c>
      <c r="AD30" s="165">
        <f t="shared" si="9"/>
        <v>3439.231874452308</v>
      </c>
      <c r="AE30" s="167">
        <f t="shared" si="9"/>
        <v>0</v>
      </c>
      <c r="AF30" s="167">
        <f t="shared" si="9"/>
        <v>25693.08517973195</v>
      </c>
      <c r="AG30" s="10">
        <f t="shared" si="10"/>
        <v>290109.3239979182</v>
      </c>
    </row>
    <row r="31" spans="2:33" ht="15">
      <c r="B31" s="9" t="s">
        <v>106</v>
      </c>
      <c r="C31" s="165">
        <v>311655.10015257535</v>
      </c>
      <c r="D31" s="165">
        <v>84969.25807470409</v>
      </c>
      <c r="E31" s="165">
        <v>291323.1705418426</v>
      </c>
      <c r="F31" s="165">
        <v>42383.47515869168</v>
      </c>
      <c r="G31" s="165">
        <v>505.76939330181006</v>
      </c>
      <c r="H31" s="165">
        <v>19118.08306680842</v>
      </c>
      <c r="I31" s="167">
        <v>23973.469242505795</v>
      </c>
      <c r="J31" s="167">
        <v>0</v>
      </c>
      <c r="K31" s="10">
        <f t="shared" si="7"/>
        <v>773928.3256304297</v>
      </c>
      <c r="M31" s="9" t="s">
        <v>106</v>
      </c>
      <c r="N31" s="165">
        <v>488370.9261722278</v>
      </c>
      <c r="O31" s="165">
        <v>36617.70407505105</v>
      </c>
      <c r="P31" s="165">
        <v>74449.25469402644</v>
      </c>
      <c r="Q31" s="165">
        <v>25187.31578643014</v>
      </c>
      <c r="R31" s="165">
        <v>101.15387866036201</v>
      </c>
      <c r="S31" s="165">
        <v>18814.621430827334</v>
      </c>
      <c r="T31" s="167">
        <v>1719.615937226154</v>
      </c>
      <c r="U31" s="167">
        <v>0</v>
      </c>
      <c r="V31" s="10">
        <f t="shared" si="8"/>
        <v>645260.5919744492</v>
      </c>
      <c r="X31" s="9" t="s">
        <v>106</v>
      </c>
      <c r="Y31" s="165">
        <f t="shared" si="9"/>
        <v>800026.0263248031</v>
      </c>
      <c r="Z31" s="165">
        <f t="shared" si="9"/>
        <v>121586.96214975514</v>
      </c>
      <c r="AA31" s="165">
        <f t="shared" si="9"/>
        <v>365772.425235869</v>
      </c>
      <c r="AB31" s="165">
        <f t="shared" si="9"/>
        <v>67570.79094512181</v>
      </c>
      <c r="AC31" s="165">
        <f t="shared" si="9"/>
        <v>606.9232719621721</v>
      </c>
      <c r="AD31" s="165">
        <f t="shared" si="9"/>
        <v>37932.70449763576</v>
      </c>
      <c r="AE31" s="167">
        <f t="shared" si="9"/>
        <v>25693.08517973195</v>
      </c>
      <c r="AF31" s="167">
        <f t="shared" si="9"/>
        <v>0</v>
      </c>
      <c r="AG31" s="10">
        <f t="shared" si="10"/>
        <v>1419188.917604879</v>
      </c>
    </row>
    <row r="32" spans="2:33" ht="15.75" thickBot="1">
      <c r="B32" s="12" t="s">
        <v>7</v>
      </c>
      <c r="C32" s="13">
        <f aca="true" t="shared" si="11" ref="C32:K32">SUM(C24:C31)</f>
        <v>484223.61714715295</v>
      </c>
      <c r="D32" s="13">
        <f t="shared" si="11"/>
        <v>111066.9587690775</v>
      </c>
      <c r="E32" s="13">
        <f t="shared" si="11"/>
        <v>363344.7321480203</v>
      </c>
      <c r="F32" s="13">
        <f t="shared" si="11"/>
        <v>79001.17923374273</v>
      </c>
      <c r="G32" s="13">
        <f t="shared" si="11"/>
        <v>2326.539209188326</v>
      </c>
      <c r="H32" s="13">
        <f t="shared" si="11"/>
        <v>137569.27497809232</v>
      </c>
      <c r="I32" s="13">
        <f t="shared" si="11"/>
        <v>140401.5835805825</v>
      </c>
      <c r="J32" s="13">
        <f t="shared" si="11"/>
        <v>773928.3256304297</v>
      </c>
      <c r="K32" s="14">
        <f t="shared" si="11"/>
        <v>2091862.2106962863</v>
      </c>
      <c r="M32" s="12" t="s">
        <v>7</v>
      </c>
      <c r="N32" s="13">
        <f aca="true" t="shared" si="12" ref="N32:V32">SUM(N24:N31)</f>
        <v>833710.2679187036</v>
      </c>
      <c r="O32" s="13">
        <f t="shared" si="12"/>
        <v>47946.93848501159</v>
      </c>
      <c r="P32" s="13">
        <f t="shared" si="12"/>
        <v>105705.8032000783</v>
      </c>
      <c r="Q32" s="13">
        <f t="shared" si="12"/>
        <v>87902.72055585458</v>
      </c>
      <c r="R32" s="13">
        <f t="shared" si="12"/>
        <v>1618.4620585657922</v>
      </c>
      <c r="S32" s="13">
        <f t="shared" si="12"/>
        <v>170241.9777853893</v>
      </c>
      <c r="T32" s="13">
        <f t="shared" si="12"/>
        <v>149707.7404173358</v>
      </c>
      <c r="U32" s="13">
        <f t="shared" si="12"/>
        <v>645260.5919744492</v>
      </c>
      <c r="V32" s="14">
        <f t="shared" si="12"/>
        <v>2042094.5023953882</v>
      </c>
      <c r="X32" s="12" t="s">
        <v>7</v>
      </c>
      <c r="Y32" s="13">
        <f aca="true" t="shared" si="13" ref="Y32:AG32">SUM(Y24:Y31)</f>
        <v>1317933.8850658566</v>
      </c>
      <c r="Z32" s="13">
        <f t="shared" si="13"/>
        <v>159013.89725408907</v>
      </c>
      <c r="AA32" s="13">
        <f t="shared" si="13"/>
        <v>469050.5353480986</v>
      </c>
      <c r="AB32" s="13">
        <f t="shared" si="13"/>
        <v>166903.89978959732</v>
      </c>
      <c r="AC32" s="13">
        <f t="shared" si="13"/>
        <v>3945.001267754118</v>
      </c>
      <c r="AD32" s="13">
        <f t="shared" si="13"/>
        <v>307811.25276348164</v>
      </c>
      <c r="AE32" s="13">
        <f t="shared" si="13"/>
        <v>290109.3239979182</v>
      </c>
      <c r="AF32" s="13">
        <f t="shared" si="13"/>
        <v>1419188.917604879</v>
      </c>
      <c r="AG32" s="14">
        <f t="shared" si="13"/>
        <v>4133956.7130916747</v>
      </c>
    </row>
    <row r="33" spans="2:33" ht="16.5" thickBot="1" thickTop="1">
      <c r="B33" s="2"/>
      <c r="C33" s="181"/>
      <c r="D33" s="181"/>
      <c r="E33" s="181"/>
      <c r="F33" s="181"/>
      <c r="G33" s="181"/>
      <c r="H33" s="181"/>
      <c r="I33" s="181"/>
      <c r="J33" s="181"/>
      <c r="K33" s="181"/>
      <c r="M33" s="2"/>
      <c r="N33" s="181"/>
      <c r="O33" s="181"/>
      <c r="P33" s="181"/>
      <c r="Q33" s="181"/>
      <c r="R33" s="181"/>
      <c r="S33" s="181"/>
      <c r="T33" s="181"/>
      <c r="U33" s="181"/>
      <c r="V33" s="181"/>
      <c r="X33" s="2"/>
      <c r="Y33" s="181"/>
      <c r="Z33" s="181"/>
      <c r="AA33" s="181"/>
      <c r="AB33" s="181"/>
      <c r="AC33" s="181"/>
      <c r="AD33" s="181"/>
      <c r="AE33" s="181"/>
      <c r="AF33" s="181"/>
      <c r="AG33" s="181"/>
    </row>
    <row r="34" spans="6:33" ht="15.75" thickTop="1">
      <c r="F34" s="204" t="s">
        <v>107</v>
      </c>
      <c r="G34" s="204"/>
      <c r="H34" s="204"/>
      <c r="I34" s="204"/>
      <c r="J34" s="204"/>
      <c r="K34" s="204"/>
      <c r="Q34" s="204" t="s">
        <v>107</v>
      </c>
      <c r="R34" s="204"/>
      <c r="S34" s="204"/>
      <c r="T34" s="204"/>
      <c r="U34" s="204"/>
      <c r="V34" s="204"/>
      <c r="AB34" s="204" t="s">
        <v>107</v>
      </c>
      <c r="AC34" s="204"/>
      <c r="AD34" s="204"/>
      <c r="AE34" s="204"/>
      <c r="AF34" s="204"/>
      <c r="AG34" s="204"/>
    </row>
    <row r="35" spans="3:33" s="174" customFormat="1" ht="15">
      <c r="C35" s="171" t="s">
        <v>111</v>
      </c>
      <c r="D35" s="171" t="s">
        <v>112</v>
      </c>
      <c r="F35" s="175" t="s">
        <v>109</v>
      </c>
      <c r="H35" s="175" t="s">
        <v>110</v>
      </c>
      <c r="I35" s="176"/>
      <c r="J35" s="176"/>
      <c r="K35" s="176"/>
      <c r="N35" s="171" t="s">
        <v>111</v>
      </c>
      <c r="O35" s="171" t="s">
        <v>112</v>
      </c>
      <c r="Q35" s="175" t="s">
        <v>109</v>
      </c>
      <c r="S35" s="175" t="s">
        <v>110</v>
      </c>
      <c r="T35" s="176"/>
      <c r="U35" s="176"/>
      <c r="V35" s="176"/>
      <c r="Y35" s="171" t="s">
        <v>111</v>
      </c>
      <c r="Z35" s="171" t="s">
        <v>112</v>
      </c>
      <c r="AB35" s="175" t="s">
        <v>109</v>
      </c>
      <c r="AD35" s="175" t="s">
        <v>110</v>
      </c>
      <c r="AE35" s="176"/>
      <c r="AF35" s="176"/>
      <c r="AG35" s="176"/>
    </row>
    <row r="36" spans="2:30" ht="15">
      <c r="B36" s="2" t="s">
        <v>9</v>
      </c>
      <c r="C36" s="1">
        <f>SUM(C24:D25)</f>
        <v>9913.080108715476</v>
      </c>
      <c r="D36" s="4">
        <f>C36/C$39</f>
        <v>0.004738878143133463</v>
      </c>
      <c r="F36" s="178">
        <v>365</v>
      </c>
      <c r="H36" s="97">
        <f>C36*F36/10^6</f>
        <v>3.6182742396811487</v>
      </c>
      <c r="M36" s="2" t="s">
        <v>9</v>
      </c>
      <c r="N36" s="1">
        <f>SUM(N24:O25)</f>
        <v>2832.3086024901363</v>
      </c>
      <c r="O36" s="4">
        <f>N36/N$39</f>
        <v>0.0013869625520110962</v>
      </c>
      <c r="Q36" s="178">
        <v>365</v>
      </c>
      <c r="S36" s="97">
        <f>N36*Q36/10^6</f>
        <v>1.0337926399088997</v>
      </c>
      <c r="X36" s="2" t="s">
        <v>9</v>
      </c>
      <c r="Y36" s="1">
        <f>SUM(Y24:Z25)</f>
        <v>12745.388711205613</v>
      </c>
      <c r="Z36" s="4">
        <f>Y36/Y$39</f>
        <v>0.0030830967994518936</v>
      </c>
      <c r="AB36" s="178">
        <v>365</v>
      </c>
      <c r="AD36" s="97">
        <f>Y36*AB36/10^6</f>
        <v>4.652066879590048</v>
      </c>
    </row>
    <row r="37" spans="2:30" ht="15">
      <c r="B37" s="2" t="s">
        <v>10</v>
      </c>
      <c r="C37" s="1">
        <f>SUM(I30:J31)</f>
        <v>47946.93848501159</v>
      </c>
      <c r="D37" s="4">
        <f>C37/C$39</f>
        <v>0.022920696324951646</v>
      </c>
      <c r="F37" s="178">
        <v>257.5</v>
      </c>
      <c r="H37" s="97">
        <f>C37*F37/10^6</f>
        <v>12.346336659890484</v>
      </c>
      <c r="M37" s="2" t="s">
        <v>10</v>
      </c>
      <c r="N37" s="1">
        <f>SUM(T30:U31)</f>
        <v>3439.231874452308</v>
      </c>
      <c r="O37" s="4">
        <f>N37/N$39</f>
        <v>0.001684168813156331</v>
      </c>
      <c r="Q37" s="178">
        <v>257.5</v>
      </c>
      <c r="S37" s="97">
        <f>N37*Q37/10^6</f>
        <v>0.8856022076714694</v>
      </c>
      <c r="X37" s="2" t="s">
        <v>10</v>
      </c>
      <c r="Y37" s="1">
        <f>SUM(AE30:AF31)</f>
        <v>51386.1703594639</v>
      </c>
      <c r="Z37" s="4">
        <f>Y37/Y$39</f>
        <v>0.012430263286679063</v>
      </c>
      <c r="AB37" s="178">
        <v>257.5</v>
      </c>
      <c r="AD37" s="97">
        <f>Y37*AB37/10^6</f>
        <v>13.231938867561952</v>
      </c>
    </row>
    <row r="38" spans="2:30" ht="15">
      <c r="B38" s="2" t="s">
        <v>11</v>
      </c>
      <c r="C38" s="3">
        <f>SUM(E24:J29,C26:D31,E30:H31)</f>
        <v>2034002.192102559</v>
      </c>
      <c r="D38" s="4">
        <f>C38/C$39</f>
        <v>0.9723404255319148</v>
      </c>
      <c r="F38" s="178">
        <v>365</v>
      </c>
      <c r="H38" s="172">
        <f>C38*F38/10^6</f>
        <v>742.4108001174341</v>
      </c>
      <c r="M38" s="2" t="s">
        <v>11</v>
      </c>
      <c r="N38" s="3">
        <f>SUM(P24:U29,N26:O31,P30:S31)</f>
        <v>2035822.9619184453</v>
      </c>
      <c r="O38" s="4">
        <f>N38/N$39</f>
        <v>0.9969288686348325</v>
      </c>
      <c r="Q38" s="178">
        <v>365</v>
      </c>
      <c r="S38" s="172">
        <f>N38*Q38/10^6</f>
        <v>743.0753811002324</v>
      </c>
      <c r="X38" s="2" t="s">
        <v>11</v>
      </c>
      <c r="Y38" s="3">
        <f>SUM(AA24:AF29,Y26:Z31,AA30:AD31)</f>
        <v>4069825.154021005</v>
      </c>
      <c r="Z38" s="4">
        <f>Y38/Y$39</f>
        <v>0.984486639913869</v>
      </c>
      <c r="AB38" s="178">
        <v>365</v>
      </c>
      <c r="AD38" s="172">
        <f>Y38*AB38/10^6</f>
        <v>1485.4861812176669</v>
      </c>
    </row>
    <row r="39" spans="2:30" ht="15.75" thickBot="1">
      <c r="B39" s="18" t="s">
        <v>7</v>
      </c>
      <c r="C39" s="15">
        <f>SUM(C36:C38)</f>
        <v>2091862.210696286</v>
      </c>
      <c r="D39" s="16">
        <f>SUM(D36:D38)</f>
        <v>0.9999999999999999</v>
      </c>
      <c r="H39" s="173">
        <f>SUM(H36:H38)</f>
        <v>758.3754110170057</v>
      </c>
      <c r="M39" s="18" t="s">
        <v>7</v>
      </c>
      <c r="N39" s="15">
        <f>SUM(N36:N38)</f>
        <v>2042094.5023953877</v>
      </c>
      <c r="O39" s="16">
        <f>SUM(O36:O38)</f>
        <v>1</v>
      </c>
      <c r="S39" s="173">
        <f>SUM(S36:S38)</f>
        <v>744.9947759478129</v>
      </c>
      <c r="X39" s="18" t="s">
        <v>7</v>
      </c>
      <c r="Y39" s="15">
        <f>SUM(Y36:Y38)</f>
        <v>4133956.7130916747</v>
      </c>
      <c r="Z39" s="16">
        <f>SUM(Z36:Z38)</f>
        <v>0.9999999999999999</v>
      </c>
      <c r="AD39" s="173">
        <f>SUM(AD36:AD38)</f>
        <v>1503.370186964819</v>
      </c>
    </row>
    <row r="40" spans="2:24" ht="15.75" thickTop="1">
      <c r="B40" s="17"/>
      <c r="M40" s="17"/>
      <c r="X40" s="17"/>
    </row>
    <row r="41" spans="3:33" ht="19.5" thickBot="1">
      <c r="C41" s="208" t="s">
        <v>8</v>
      </c>
      <c r="D41" s="208"/>
      <c r="E41" s="208"/>
      <c r="F41" s="208"/>
      <c r="G41" s="208"/>
      <c r="H41" s="208"/>
      <c r="I41" s="208"/>
      <c r="J41" s="208"/>
      <c r="K41" s="208"/>
      <c r="N41" s="209" t="s">
        <v>14</v>
      </c>
      <c r="O41" s="209"/>
      <c r="P41" s="209"/>
      <c r="Q41" s="209"/>
      <c r="R41" s="209"/>
      <c r="S41" s="209"/>
      <c r="T41" s="209"/>
      <c r="U41" s="209"/>
      <c r="V41" s="209"/>
      <c r="Y41" s="210" t="s">
        <v>15</v>
      </c>
      <c r="Z41" s="210"/>
      <c r="AA41" s="210"/>
      <c r="AB41" s="210"/>
      <c r="AC41" s="210"/>
      <c r="AD41" s="210"/>
      <c r="AE41" s="210"/>
      <c r="AF41" s="210"/>
      <c r="AG41" s="210"/>
    </row>
    <row r="42" spans="2:33" ht="30.75" thickTop="1">
      <c r="B42" s="19" t="s">
        <v>16</v>
      </c>
      <c r="C42" s="6" t="s">
        <v>0</v>
      </c>
      <c r="D42" s="6" t="s">
        <v>1</v>
      </c>
      <c r="E42" s="6" t="s">
        <v>2</v>
      </c>
      <c r="F42" s="6" t="s">
        <v>3</v>
      </c>
      <c r="G42" s="6" t="s">
        <v>4</v>
      </c>
      <c r="H42" s="7" t="s">
        <v>5</v>
      </c>
      <c r="I42" s="6" t="s">
        <v>6</v>
      </c>
      <c r="J42" s="7" t="s">
        <v>106</v>
      </c>
      <c r="K42" s="8" t="s">
        <v>7</v>
      </c>
      <c r="M42" s="20" t="s">
        <v>16</v>
      </c>
      <c r="N42" s="6" t="s">
        <v>0</v>
      </c>
      <c r="O42" s="6" t="s">
        <v>1</v>
      </c>
      <c r="P42" s="6" t="s">
        <v>2</v>
      </c>
      <c r="Q42" s="6" t="s">
        <v>3</v>
      </c>
      <c r="R42" s="6" t="s">
        <v>4</v>
      </c>
      <c r="S42" s="7" t="s">
        <v>5</v>
      </c>
      <c r="T42" s="6" t="s">
        <v>6</v>
      </c>
      <c r="U42" s="7" t="s">
        <v>106</v>
      </c>
      <c r="V42" s="8" t="s">
        <v>7</v>
      </c>
      <c r="X42" s="21" t="s">
        <v>16</v>
      </c>
      <c r="Y42" s="6" t="s">
        <v>0</v>
      </c>
      <c r="Z42" s="6" t="s">
        <v>1</v>
      </c>
      <c r="AA42" s="6" t="s">
        <v>2</v>
      </c>
      <c r="AB42" s="6" t="s">
        <v>3</v>
      </c>
      <c r="AC42" s="6" t="s">
        <v>4</v>
      </c>
      <c r="AD42" s="7" t="s">
        <v>5</v>
      </c>
      <c r="AE42" s="6" t="s">
        <v>6</v>
      </c>
      <c r="AF42" s="7" t="s">
        <v>106</v>
      </c>
      <c r="AG42" s="8" t="s">
        <v>7</v>
      </c>
    </row>
    <row r="43" spans="2:33" ht="15">
      <c r="B43" s="9" t="s">
        <v>0</v>
      </c>
      <c r="C43" s="167">
        <v>0</v>
      </c>
      <c r="D43" s="167">
        <v>6697.5252</v>
      </c>
      <c r="E43" s="165">
        <v>5250.491999999999</v>
      </c>
      <c r="F43" s="165">
        <v>40749.474</v>
      </c>
      <c r="G43" s="165">
        <v>1368.1233</v>
      </c>
      <c r="H43" s="165">
        <v>266969.6973</v>
      </c>
      <c r="I43" s="165">
        <v>278543.4048</v>
      </c>
      <c r="J43" s="165">
        <v>1244868.516</v>
      </c>
      <c r="K43" s="10">
        <f aca="true" t="shared" si="14" ref="K43:K50">SUM(C43:J43)</f>
        <v>1844447.2326000002</v>
      </c>
      <c r="M43" s="9" t="s">
        <v>0</v>
      </c>
      <c r="N43" s="167">
        <v>0</v>
      </c>
      <c r="O43" s="167">
        <v>1910.9415000000001</v>
      </c>
      <c r="P43" s="165">
        <v>38301.666</v>
      </c>
      <c r="Q43" s="165">
        <v>144212.334</v>
      </c>
      <c r="R43" s="165">
        <v>1977.5889000000002</v>
      </c>
      <c r="S43" s="165">
        <v>485019.68580000004</v>
      </c>
      <c r="T43" s="165">
        <v>505799.94239999994</v>
      </c>
      <c r="U43" s="165">
        <v>1950573.8760000002</v>
      </c>
      <c r="V43" s="10">
        <f aca="true" t="shared" si="15" ref="V43:V50">SUM(N43:U43)</f>
        <v>3127796.0346</v>
      </c>
      <c r="X43" s="9" t="s">
        <v>0</v>
      </c>
      <c r="Y43" s="167">
        <f aca="true" t="shared" si="16" ref="Y43:AF50">C43+N43</f>
        <v>0</v>
      </c>
      <c r="Z43" s="167">
        <f t="shared" si="16"/>
        <v>8608.4667</v>
      </c>
      <c r="AA43" s="165">
        <f t="shared" si="16"/>
        <v>43552.157999999996</v>
      </c>
      <c r="AB43" s="165">
        <f t="shared" si="16"/>
        <v>184961.80800000002</v>
      </c>
      <c r="AC43" s="165">
        <f t="shared" si="16"/>
        <v>3345.7122</v>
      </c>
      <c r="AD43" s="165">
        <f t="shared" si="16"/>
        <v>751989.3831</v>
      </c>
      <c r="AE43" s="165">
        <f t="shared" si="16"/>
        <v>784343.3472</v>
      </c>
      <c r="AF43" s="165">
        <f t="shared" si="16"/>
        <v>3195442.392</v>
      </c>
      <c r="AG43" s="10">
        <f aca="true" t="shared" si="17" ref="AG43:AG50">SUM(Y43:AF43)</f>
        <v>4972243.2672</v>
      </c>
    </row>
    <row r="44" spans="2:33" ht="15">
      <c r="B44" s="9" t="s">
        <v>1</v>
      </c>
      <c r="C44" s="167">
        <v>6867.9756</v>
      </c>
      <c r="D44" s="167">
        <v>0</v>
      </c>
      <c r="E44" s="165">
        <v>2504.148</v>
      </c>
      <c r="F44" s="165">
        <v>3258.9401</v>
      </c>
      <c r="G44" s="165">
        <v>168.69719999999998</v>
      </c>
      <c r="H44" s="165">
        <v>20981.2001</v>
      </c>
      <c r="I44" s="165">
        <v>45248.101</v>
      </c>
      <c r="J44" s="165">
        <v>316658.65709999995</v>
      </c>
      <c r="K44" s="10">
        <f t="shared" si="14"/>
        <v>395687.7191</v>
      </c>
      <c r="M44" s="9" t="s">
        <v>1</v>
      </c>
      <c r="N44" s="167">
        <v>1959.5745000000002</v>
      </c>
      <c r="O44" s="167">
        <v>0</v>
      </c>
      <c r="P44" s="165">
        <v>861.0277000000001</v>
      </c>
      <c r="Q44" s="165">
        <v>2110.7124999999996</v>
      </c>
      <c r="R44" s="165">
        <v>26.6364</v>
      </c>
      <c r="S44" s="165">
        <v>4899.6115</v>
      </c>
      <c r="T44" s="165">
        <v>26741.977500000005</v>
      </c>
      <c r="U44" s="165">
        <v>136683.288</v>
      </c>
      <c r="V44" s="10">
        <f t="shared" si="15"/>
        <v>173282.8281</v>
      </c>
      <c r="X44" s="9" t="s">
        <v>1</v>
      </c>
      <c r="Y44" s="167">
        <f t="shared" si="16"/>
        <v>8827.5501</v>
      </c>
      <c r="Z44" s="167">
        <f t="shared" si="16"/>
        <v>0</v>
      </c>
      <c r="AA44" s="165">
        <f t="shared" si="16"/>
        <v>3365.1757000000002</v>
      </c>
      <c r="AB44" s="165">
        <f t="shared" si="16"/>
        <v>5369.652599999999</v>
      </c>
      <c r="AC44" s="165">
        <f t="shared" si="16"/>
        <v>195.3336</v>
      </c>
      <c r="AD44" s="165">
        <f t="shared" si="16"/>
        <v>25880.811599999997</v>
      </c>
      <c r="AE44" s="165">
        <f t="shared" si="16"/>
        <v>71990.0785</v>
      </c>
      <c r="AF44" s="165">
        <f t="shared" si="16"/>
        <v>453341.94509999995</v>
      </c>
      <c r="AG44" s="10">
        <f t="shared" si="17"/>
        <v>568970.5471999999</v>
      </c>
    </row>
    <row r="45" spans="2:33" ht="15">
      <c r="B45" s="9" t="s">
        <v>2</v>
      </c>
      <c r="C45" s="165">
        <v>5247.215999999999</v>
      </c>
      <c r="D45" s="165">
        <v>2504.148</v>
      </c>
      <c r="E45" s="165">
        <v>0</v>
      </c>
      <c r="F45" s="165">
        <v>17780.499</v>
      </c>
      <c r="G45" s="165">
        <v>1363.4399999999998</v>
      </c>
      <c r="H45" s="165">
        <v>71074.1915</v>
      </c>
      <c r="I45" s="165">
        <v>102282.4376</v>
      </c>
      <c r="J45" s="165">
        <v>965952.3888000001</v>
      </c>
      <c r="K45" s="10">
        <f t="shared" si="14"/>
        <v>1166204.3209000002</v>
      </c>
      <c r="M45" s="9" t="s">
        <v>2</v>
      </c>
      <c r="N45" s="165">
        <v>38277.768</v>
      </c>
      <c r="O45" s="165">
        <v>861.0277000000001</v>
      </c>
      <c r="P45" s="165">
        <v>0</v>
      </c>
      <c r="Q45" s="165">
        <v>4143.006</v>
      </c>
      <c r="R45" s="165">
        <v>209.95</v>
      </c>
      <c r="S45" s="165">
        <v>95.06750000000001</v>
      </c>
      <c r="T45" s="165">
        <v>36494.4608</v>
      </c>
      <c r="U45" s="165">
        <v>246854.75840000002</v>
      </c>
      <c r="V45" s="10">
        <f t="shared" si="15"/>
        <v>326936.0384</v>
      </c>
      <c r="X45" s="9" t="s">
        <v>2</v>
      </c>
      <c r="Y45" s="165">
        <f t="shared" si="16"/>
        <v>43524.984</v>
      </c>
      <c r="Z45" s="165">
        <f t="shared" si="16"/>
        <v>3365.1757000000002</v>
      </c>
      <c r="AA45" s="165">
        <f t="shared" si="16"/>
        <v>0</v>
      </c>
      <c r="AB45" s="165">
        <f t="shared" si="16"/>
        <v>21923.505</v>
      </c>
      <c r="AC45" s="165">
        <f t="shared" si="16"/>
        <v>1573.3899999999999</v>
      </c>
      <c r="AD45" s="165">
        <f t="shared" si="16"/>
        <v>71169.259</v>
      </c>
      <c r="AE45" s="165">
        <f t="shared" si="16"/>
        <v>138776.8984</v>
      </c>
      <c r="AF45" s="165">
        <f t="shared" si="16"/>
        <v>1212807.1472</v>
      </c>
      <c r="AG45" s="10">
        <f t="shared" si="17"/>
        <v>1493140.3593000001</v>
      </c>
    </row>
    <row r="46" spans="2:33" ht="15">
      <c r="B46" s="9" t="s">
        <v>3</v>
      </c>
      <c r="C46" s="165">
        <v>40730.6272</v>
      </c>
      <c r="D46" s="165">
        <v>3258.9401</v>
      </c>
      <c r="E46" s="165">
        <v>17780.499</v>
      </c>
      <c r="F46" s="165">
        <v>0</v>
      </c>
      <c r="G46" s="165">
        <v>549.117</v>
      </c>
      <c r="H46" s="165">
        <v>7604.4928</v>
      </c>
      <c r="I46" s="165">
        <v>12227.9298</v>
      </c>
      <c r="J46" s="165">
        <v>126010.77500000001</v>
      </c>
      <c r="K46" s="10">
        <f t="shared" si="14"/>
        <v>208162.38090000002</v>
      </c>
      <c r="M46" s="9" t="s">
        <v>3</v>
      </c>
      <c r="N46" s="165">
        <v>144145.63520000002</v>
      </c>
      <c r="O46" s="165">
        <v>2110.7124999999996</v>
      </c>
      <c r="P46" s="165">
        <v>4143.006</v>
      </c>
      <c r="Q46" s="165">
        <v>0</v>
      </c>
      <c r="R46" s="165">
        <v>2690.8619999999996</v>
      </c>
      <c r="S46" s="165">
        <v>532.7040000000001</v>
      </c>
      <c r="T46" s="165">
        <v>10354.2792</v>
      </c>
      <c r="U46" s="165">
        <v>74715.135</v>
      </c>
      <c r="V46" s="10">
        <f t="shared" si="15"/>
        <v>238692.33389999997</v>
      </c>
      <c r="X46" s="9" t="s">
        <v>3</v>
      </c>
      <c r="Y46" s="165">
        <f t="shared" si="16"/>
        <v>184876.2624</v>
      </c>
      <c r="Z46" s="165">
        <f t="shared" si="16"/>
        <v>5369.652599999999</v>
      </c>
      <c r="AA46" s="165">
        <f t="shared" si="16"/>
        <v>21923.505</v>
      </c>
      <c r="AB46" s="165">
        <f t="shared" si="16"/>
        <v>0</v>
      </c>
      <c r="AC46" s="165">
        <f t="shared" si="16"/>
        <v>3239.9789999999994</v>
      </c>
      <c r="AD46" s="165">
        <f t="shared" si="16"/>
        <v>8137.1968</v>
      </c>
      <c r="AE46" s="165">
        <f t="shared" si="16"/>
        <v>22582.209000000003</v>
      </c>
      <c r="AF46" s="165">
        <f t="shared" si="16"/>
        <v>200725.91</v>
      </c>
      <c r="AG46" s="10">
        <f t="shared" si="17"/>
        <v>446854.7148</v>
      </c>
    </row>
    <row r="47" spans="2:33" ht="15">
      <c r="B47" s="9" t="s">
        <v>4</v>
      </c>
      <c r="C47" s="165">
        <v>1367.2182</v>
      </c>
      <c r="D47" s="165">
        <v>168.62309999999997</v>
      </c>
      <c r="E47" s="165">
        <v>1362.3911999999998</v>
      </c>
      <c r="F47" s="165">
        <v>548.5641</v>
      </c>
      <c r="G47" s="165">
        <v>0</v>
      </c>
      <c r="H47" s="165">
        <v>1681.1453999999999</v>
      </c>
      <c r="I47" s="165">
        <v>23.347199999999997</v>
      </c>
      <c r="J47" s="165">
        <v>381.8958</v>
      </c>
      <c r="K47" s="10">
        <f t="shared" si="14"/>
        <v>5533.185</v>
      </c>
      <c r="M47" s="9" t="s">
        <v>4</v>
      </c>
      <c r="N47" s="165">
        <v>1976.2806000000003</v>
      </c>
      <c r="O47" s="165">
        <v>26.624699999999997</v>
      </c>
      <c r="P47" s="165">
        <v>209.7885</v>
      </c>
      <c r="Q47" s="165">
        <v>2688.1526</v>
      </c>
      <c r="R47" s="165">
        <v>0</v>
      </c>
      <c r="S47" s="165">
        <v>925.8912</v>
      </c>
      <c r="T47" s="165">
        <v>2.0063999999999997</v>
      </c>
      <c r="U47" s="165">
        <v>45.4002</v>
      </c>
      <c r="V47" s="10">
        <f t="shared" si="15"/>
        <v>5874.144200000001</v>
      </c>
      <c r="X47" s="9" t="s">
        <v>4</v>
      </c>
      <c r="Y47" s="165">
        <f t="shared" si="16"/>
        <v>3343.4988000000003</v>
      </c>
      <c r="Z47" s="165">
        <f t="shared" si="16"/>
        <v>195.24779999999996</v>
      </c>
      <c r="AA47" s="165">
        <f t="shared" si="16"/>
        <v>1572.1796999999997</v>
      </c>
      <c r="AB47" s="165">
        <f t="shared" si="16"/>
        <v>3236.7167</v>
      </c>
      <c r="AC47" s="165">
        <f t="shared" si="16"/>
        <v>0</v>
      </c>
      <c r="AD47" s="165">
        <f t="shared" si="16"/>
        <v>2607.0366</v>
      </c>
      <c r="AE47" s="165">
        <f t="shared" si="16"/>
        <v>25.353599999999997</v>
      </c>
      <c r="AF47" s="165">
        <f t="shared" si="16"/>
        <v>427.296</v>
      </c>
      <c r="AG47" s="10">
        <f t="shared" si="17"/>
        <v>11407.3292</v>
      </c>
    </row>
    <row r="48" spans="2:33" ht="15">
      <c r="B48" s="9" t="s">
        <v>5</v>
      </c>
      <c r="C48" s="165">
        <v>266872.7232</v>
      </c>
      <c r="D48" s="165">
        <v>20979.345899999997</v>
      </c>
      <c r="E48" s="165">
        <v>71053.632</v>
      </c>
      <c r="F48" s="165">
        <v>7601.1738</v>
      </c>
      <c r="G48" s="165">
        <v>1684.3178</v>
      </c>
      <c r="H48" s="165">
        <v>0</v>
      </c>
      <c r="I48" s="165">
        <v>2469.8765000000003</v>
      </c>
      <c r="J48" s="165">
        <v>35539.37</v>
      </c>
      <c r="K48" s="10">
        <f t="shared" si="14"/>
        <v>406200.4392</v>
      </c>
      <c r="M48" s="9" t="s">
        <v>5</v>
      </c>
      <c r="N48" s="165">
        <v>484843.5072</v>
      </c>
      <c r="O48" s="165">
        <v>4899.178499999999</v>
      </c>
      <c r="P48" s="165">
        <v>95.04000000000002</v>
      </c>
      <c r="Q48" s="165">
        <v>532.4715000000001</v>
      </c>
      <c r="R48" s="165">
        <v>927.6384</v>
      </c>
      <c r="S48" s="165">
        <v>0</v>
      </c>
      <c r="T48" s="165">
        <v>3985.3450000000003</v>
      </c>
      <c r="U48" s="165">
        <v>35051.746999999996</v>
      </c>
      <c r="V48" s="10">
        <f t="shared" si="15"/>
        <v>530334.9275999999</v>
      </c>
      <c r="X48" s="9" t="s">
        <v>5</v>
      </c>
      <c r="Y48" s="165">
        <f t="shared" si="16"/>
        <v>751716.2304</v>
      </c>
      <c r="Z48" s="165">
        <f t="shared" si="16"/>
        <v>25878.524399999995</v>
      </c>
      <c r="AA48" s="165">
        <f t="shared" si="16"/>
        <v>71148.67199999999</v>
      </c>
      <c r="AB48" s="165">
        <f t="shared" si="16"/>
        <v>8133.6453</v>
      </c>
      <c r="AC48" s="165">
        <f t="shared" si="16"/>
        <v>2611.9562</v>
      </c>
      <c r="AD48" s="165">
        <f t="shared" si="16"/>
        <v>0</v>
      </c>
      <c r="AE48" s="165">
        <f t="shared" si="16"/>
        <v>6455.221500000001</v>
      </c>
      <c r="AF48" s="165">
        <f t="shared" si="16"/>
        <v>70591.117</v>
      </c>
      <c r="AG48" s="10">
        <f t="shared" si="17"/>
        <v>936535.3668</v>
      </c>
    </row>
    <row r="49" spans="2:33" ht="15">
      <c r="B49" s="11" t="s">
        <v>6</v>
      </c>
      <c r="C49" s="165">
        <v>278365.2429</v>
      </c>
      <c r="D49" s="165">
        <v>45228.931200000006</v>
      </c>
      <c r="E49" s="165">
        <v>102207.43890000001</v>
      </c>
      <c r="F49" s="165">
        <v>12216.3607</v>
      </c>
      <c r="G49" s="165">
        <v>23.4112</v>
      </c>
      <c r="H49" s="165">
        <v>2465.8767000000003</v>
      </c>
      <c r="I49" s="167">
        <v>0</v>
      </c>
      <c r="J49" s="167">
        <v>31886.358599999996</v>
      </c>
      <c r="K49" s="10">
        <f t="shared" si="14"/>
        <v>472393.6202</v>
      </c>
      <c r="M49" s="11" t="s">
        <v>6</v>
      </c>
      <c r="N49" s="165">
        <v>505476.4227</v>
      </c>
      <c r="O49" s="165">
        <v>26730.648000000005</v>
      </c>
      <c r="P49" s="165">
        <v>36467.7012</v>
      </c>
      <c r="Q49" s="165">
        <v>10344.4828</v>
      </c>
      <c r="R49" s="165">
        <v>2.0119</v>
      </c>
      <c r="S49" s="165">
        <v>3978.891</v>
      </c>
      <c r="T49" s="167">
        <v>0</v>
      </c>
      <c r="U49" s="167">
        <v>2303.6207999999997</v>
      </c>
      <c r="V49" s="10">
        <f t="shared" si="15"/>
        <v>585303.7784000001</v>
      </c>
      <c r="X49" s="11" t="s">
        <v>6</v>
      </c>
      <c r="Y49" s="165">
        <f t="shared" si="16"/>
        <v>783841.6656</v>
      </c>
      <c r="Z49" s="165">
        <f t="shared" si="16"/>
        <v>71959.57920000001</v>
      </c>
      <c r="AA49" s="165">
        <f t="shared" si="16"/>
        <v>138675.14010000002</v>
      </c>
      <c r="AB49" s="165">
        <f t="shared" si="16"/>
        <v>22560.8435</v>
      </c>
      <c r="AC49" s="165">
        <f t="shared" si="16"/>
        <v>25.4231</v>
      </c>
      <c r="AD49" s="165">
        <f t="shared" si="16"/>
        <v>6444.7677</v>
      </c>
      <c r="AE49" s="167">
        <f t="shared" si="16"/>
        <v>0</v>
      </c>
      <c r="AF49" s="167">
        <f t="shared" si="16"/>
        <v>34189.9794</v>
      </c>
      <c r="AG49" s="10">
        <f t="shared" si="17"/>
        <v>1057697.3986</v>
      </c>
    </row>
    <row r="50" spans="2:33" ht="15">
      <c r="B50" s="9" t="s">
        <v>106</v>
      </c>
      <c r="C50" s="165">
        <v>1244174.3514</v>
      </c>
      <c r="D50" s="165">
        <v>316553.5701</v>
      </c>
      <c r="E50" s="165">
        <v>965579.4918</v>
      </c>
      <c r="F50" s="165">
        <v>125941.728</v>
      </c>
      <c r="G50" s="165">
        <v>381.81</v>
      </c>
      <c r="H50" s="165">
        <v>35511.055</v>
      </c>
      <c r="I50" s="167">
        <v>31527.334399999996</v>
      </c>
      <c r="J50" s="167">
        <v>0</v>
      </c>
      <c r="K50" s="10">
        <f t="shared" si="14"/>
        <v>2719669.3407000005</v>
      </c>
      <c r="M50" s="9" t="s">
        <v>106</v>
      </c>
      <c r="N50" s="165">
        <v>1949486.1954</v>
      </c>
      <c r="O50" s="165">
        <v>136637.928</v>
      </c>
      <c r="P50" s="165">
        <v>246759.46240000002</v>
      </c>
      <c r="Q50" s="165">
        <v>74674.1952</v>
      </c>
      <c r="R50" s="165">
        <v>45.39</v>
      </c>
      <c r="S50" s="165">
        <v>35023.8205</v>
      </c>
      <c r="T50" s="167">
        <v>2277.6832</v>
      </c>
      <c r="U50" s="167">
        <v>0</v>
      </c>
      <c r="V50" s="10">
        <f t="shared" si="15"/>
        <v>2444904.6747</v>
      </c>
      <c r="X50" s="9" t="s">
        <v>106</v>
      </c>
      <c r="Y50" s="165">
        <f t="shared" si="16"/>
        <v>3193660.5468</v>
      </c>
      <c r="Z50" s="165">
        <f t="shared" si="16"/>
        <v>453191.4981</v>
      </c>
      <c r="AA50" s="165">
        <f t="shared" si="16"/>
        <v>1212338.9542</v>
      </c>
      <c r="AB50" s="165">
        <f t="shared" si="16"/>
        <v>200615.92320000002</v>
      </c>
      <c r="AC50" s="165">
        <f t="shared" si="16"/>
        <v>427.2</v>
      </c>
      <c r="AD50" s="165">
        <f t="shared" si="16"/>
        <v>70534.8755</v>
      </c>
      <c r="AE50" s="167">
        <f t="shared" si="16"/>
        <v>33805.0176</v>
      </c>
      <c r="AF50" s="167">
        <f t="shared" si="16"/>
        <v>0</v>
      </c>
      <c r="AG50" s="10">
        <f t="shared" si="17"/>
        <v>5164574.0154</v>
      </c>
    </row>
    <row r="51" spans="2:33" ht="15.75" thickBot="1">
      <c r="B51" s="12" t="s">
        <v>7</v>
      </c>
      <c r="C51" s="13">
        <f aca="true" t="shared" si="18" ref="C51:K51">SUM(C43:C50)</f>
        <v>1843625.3545000001</v>
      </c>
      <c r="D51" s="13">
        <f t="shared" si="18"/>
        <v>395391.0836</v>
      </c>
      <c r="E51" s="13">
        <f t="shared" si="18"/>
        <v>1165738.0929</v>
      </c>
      <c r="F51" s="13">
        <f t="shared" si="18"/>
        <v>208096.73970000003</v>
      </c>
      <c r="G51" s="13">
        <f t="shared" si="18"/>
        <v>5538.916499999999</v>
      </c>
      <c r="H51" s="13">
        <f t="shared" si="18"/>
        <v>406287.65880000003</v>
      </c>
      <c r="I51" s="13">
        <f t="shared" si="18"/>
        <v>472322.43130000005</v>
      </c>
      <c r="J51" s="13">
        <f t="shared" si="18"/>
        <v>2721297.9613</v>
      </c>
      <c r="K51" s="14">
        <f t="shared" si="18"/>
        <v>7218298.238600001</v>
      </c>
      <c r="M51" s="12" t="s">
        <v>7</v>
      </c>
      <c r="N51" s="13">
        <f aca="true" t="shared" si="19" ref="N51:V51">SUM(N43:N50)</f>
        <v>3126165.3836000003</v>
      </c>
      <c r="O51" s="13">
        <f t="shared" si="19"/>
        <v>173177.0609</v>
      </c>
      <c r="P51" s="13">
        <f t="shared" si="19"/>
        <v>326837.69180000003</v>
      </c>
      <c r="Q51" s="13">
        <f t="shared" si="19"/>
        <v>238705.35460000002</v>
      </c>
      <c r="R51" s="13">
        <f t="shared" si="19"/>
        <v>5880.0776000000005</v>
      </c>
      <c r="S51" s="13">
        <f t="shared" si="19"/>
        <v>530475.6715</v>
      </c>
      <c r="T51" s="13">
        <f t="shared" si="19"/>
        <v>585655.6944999999</v>
      </c>
      <c r="U51" s="13">
        <f t="shared" si="19"/>
        <v>2446227.8254</v>
      </c>
      <c r="V51" s="14">
        <f t="shared" si="19"/>
        <v>7433124.7599</v>
      </c>
      <c r="X51" s="12" t="s">
        <v>7</v>
      </c>
      <c r="Y51" s="13">
        <f aca="true" t="shared" si="20" ref="Y51:AG51">SUM(Y43:Y50)</f>
        <v>4969790.7381</v>
      </c>
      <c r="Z51" s="13">
        <f t="shared" si="20"/>
        <v>568568.1445</v>
      </c>
      <c r="AA51" s="13">
        <f t="shared" si="20"/>
        <v>1492575.7847</v>
      </c>
      <c r="AB51" s="13">
        <f t="shared" si="20"/>
        <v>446802.0943</v>
      </c>
      <c r="AC51" s="13">
        <f t="shared" si="20"/>
        <v>11418.9941</v>
      </c>
      <c r="AD51" s="13">
        <f t="shared" si="20"/>
        <v>936763.3302999999</v>
      </c>
      <c r="AE51" s="13">
        <f t="shared" si="20"/>
        <v>1057978.1258</v>
      </c>
      <c r="AF51" s="13">
        <f t="shared" si="20"/>
        <v>5167525.7867</v>
      </c>
      <c r="AG51" s="14">
        <f t="shared" si="20"/>
        <v>14651422.9985</v>
      </c>
    </row>
    <row r="52" spans="2:33" ht="16.5" thickBot="1" thickTop="1">
      <c r="B52" s="2"/>
      <c r="C52" s="181"/>
      <c r="D52" s="181"/>
      <c r="E52" s="181"/>
      <c r="F52" s="181"/>
      <c r="G52" s="181"/>
      <c r="H52" s="181"/>
      <c r="I52" s="181"/>
      <c r="J52" s="181"/>
      <c r="K52" s="181"/>
      <c r="M52" s="2"/>
      <c r="N52" s="181"/>
      <c r="O52" s="181"/>
      <c r="P52" s="181"/>
      <c r="Q52" s="181"/>
      <c r="R52" s="181"/>
      <c r="S52" s="181"/>
      <c r="T52" s="181"/>
      <c r="U52" s="181"/>
      <c r="V52" s="181"/>
      <c r="X52" s="2"/>
      <c r="Y52" s="181"/>
      <c r="Z52" s="181"/>
      <c r="AA52" s="181"/>
      <c r="AB52" s="181"/>
      <c r="AC52" s="181"/>
      <c r="AD52" s="181"/>
      <c r="AE52" s="181"/>
      <c r="AF52" s="181"/>
      <c r="AG52" s="181"/>
    </row>
    <row r="53" spans="6:33" ht="15.75" thickTop="1">
      <c r="F53" s="204" t="s">
        <v>107</v>
      </c>
      <c r="G53" s="204"/>
      <c r="H53" s="204"/>
      <c r="I53" s="204"/>
      <c r="J53" s="204"/>
      <c r="K53" s="204"/>
      <c r="Q53" s="204" t="s">
        <v>107</v>
      </c>
      <c r="R53" s="204"/>
      <c r="S53" s="204"/>
      <c r="T53" s="204"/>
      <c r="U53" s="204"/>
      <c r="V53" s="204"/>
      <c r="AB53" s="204" t="s">
        <v>107</v>
      </c>
      <c r="AC53" s="204"/>
      <c r="AD53" s="204"/>
      <c r="AE53" s="204"/>
      <c r="AF53" s="204"/>
      <c r="AG53" s="204"/>
    </row>
    <row r="54" spans="3:33" s="174" customFormat="1" ht="15">
      <c r="C54" s="171" t="s">
        <v>111</v>
      </c>
      <c r="D54" s="171" t="s">
        <v>112</v>
      </c>
      <c r="F54" s="175" t="s">
        <v>109</v>
      </c>
      <c r="H54" s="175" t="s">
        <v>110</v>
      </c>
      <c r="I54" s="176"/>
      <c r="J54" s="176"/>
      <c r="K54" s="176"/>
      <c r="N54" s="171" t="s">
        <v>111</v>
      </c>
      <c r="O54" s="171" t="s">
        <v>112</v>
      </c>
      <c r="Q54" s="175" t="s">
        <v>109</v>
      </c>
      <c r="S54" s="175" t="s">
        <v>110</v>
      </c>
      <c r="T54" s="176"/>
      <c r="U54" s="176"/>
      <c r="V54" s="176"/>
      <c r="Y54" s="171" t="s">
        <v>111</v>
      </c>
      <c r="Z54" s="171" t="s">
        <v>112</v>
      </c>
      <c r="AB54" s="175" t="s">
        <v>109</v>
      </c>
      <c r="AD54" s="175" t="s">
        <v>110</v>
      </c>
      <c r="AE54" s="176"/>
      <c r="AF54" s="176"/>
      <c r="AG54" s="176"/>
    </row>
    <row r="55" spans="2:30" ht="15">
      <c r="B55" s="2" t="s">
        <v>9</v>
      </c>
      <c r="C55" s="1">
        <f>SUM(C43:D44)</f>
        <v>13565.5008</v>
      </c>
      <c r="D55" s="4">
        <f>C55/C$58</f>
        <v>0.001879321185076311</v>
      </c>
      <c r="F55" s="178">
        <v>365</v>
      </c>
      <c r="H55" s="97">
        <f>C55*F55/10^6</f>
        <v>4.951407792</v>
      </c>
      <c r="M55" s="2" t="s">
        <v>9</v>
      </c>
      <c r="N55" s="1">
        <f>SUM(N43:O44)</f>
        <v>3870.5160000000005</v>
      </c>
      <c r="O55" s="4">
        <f>N55/N$58</f>
        <v>0.0005207118304916047</v>
      </c>
      <c r="Q55" s="178">
        <v>365</v>
      </c>
      <c r="S55" s="97">
        <f>N55*Q55/10^6</f>
        <v>1.41273834</v>
      </c>
      <c r="X55" s="2" t="s">
        <v>9</v>
      </c>
      <c r="Y55" s="1">
        <f>SUM(Y43:Z44)</f>
        <v>17436.0168</v>
      </c>
      <c r="Z55" s="4">
        <f>Y55/Y$58</f>
        <v>0.0011900562014887626</v>
      </c>
      <c r="AB55" s="178">
        <v>365</v>
      </c>
      <c r="AD55" s="97">
        <f>Y55*AB55/10^6</f>
        <v>6.364146132</v>
      </c>
    </row>
    <row r="56" spans="2:30" ht="15">
      <c r="B56" s="2" t="s">
        <v>10</v>
      </c>
      <c r="C56" s="1">
        <f>SUM(I49:J50)</f>
        <v>63413.69299999999</v>
      </c>
      <c r="D56" s="4">
        <f>C56/C$58</f>
        <v>0.008785130636594364</v>
      </c>
      <c r="F56" s="178">
        <v>257.5</v>
      </c>
      <c r="H56" s="97">
        <f>C56*F56/10^6</f>
        <v>16.329025947499996</v>
      </c>
      <c r="M56" s="2" t="s">
        <v>10</v>
      </c>
      <c r="N56" s="1">
        <f>SUM(T49:U50)</f>
        <v>4581.304</v>
      </c>
      <c r="O56" s="4">
        <f>N56/N$58</f>
        <v>0.0006163362176718842</v>
      </c>
      <c r="Q56" s="178">
        <v>257.5</v>
      </c>
      <c r="S56" s="97">
        <f>N56*Q56/10^6</f>
        <v>1.17968578</v>
      </c>
      <c r="X56" s="2" t="s">
        <v>10</v>
      </c>
      <c r="Y56" s="1">
        <f>SUM(AE49:AF50)</f>
        <v>67994.997</v>
      </c>
      <c r="Z56" s="4">
        <f>Y56/Y$58</f>
        <v>0.004640845944244548</v>
      </c>
      <c r="AB56" s="178">
        <v>257.5</v>
      </c>
      <c r="AD56" s="97">
        <f>Y56*AB56/10^6</f>
        <v>17.5087117275</v>
      </c>
    </row>
    <row r="57" spans="2:30" ht="15">
      <c r="B57" s="2" t="s">
        <v>11</v>
      </c>
      <c r="C57" s="3">
        <f>SUM(E43:J48,C45:D50,E49:H50)</f>
        <v>7141319.0448</v>
      </c>
      <c r="D57" s="4">
        <f>C57/C$58</f>
        <v>0.9893355481783294</v>
      </c>
      <c r="F57" s="178">
        <v>365</v>
      </c>
      <c r="H57" s="172">
        <f>C57*F57/10^6</f>
        <v>2606.5814513520004</v>
      </c>
      <c r="M57" s="2" t="s">
        <v>11</v>
      </c>
      <c r="N57" s="3">
        <f>SUM(P43:U48,N45:O50,P49:S50)</f>
        <v>7424672.939900002</v>
      </c>
      <c r="O57" s="4">
        <f>N57/N$58</f>
        <v>0.9988629519518365</v>
      </c>
      <c r="Q57" s="178">
        <v>365</v>
      </c>
      <c r="S57" s="172">
        <f>N57*Q57/10^6</f>
        <v>2710.005623063501</v>
      </c>
      <c r="X57" s="2" t="s">
        <v>11</v>
      </c>
      <c r="Y57" s="3">
        <f>SUM(AA43:AF48,Y45:Z50,AA49:AD50)</f>
        <v>14565991.984699994</v>
      </c>
      <c r="Z57" s="4">
        <f>Y57/Y$58</f>
        <v>0.9941690978542667</v>
      </c>
      <c r="AB57" s="178">
        <v>365</v>
      </c>
      <c r="AD57" s="172">
        <f>Y57*AB57/10^6</f>
        <v>5316.587074415498</v>
      </c>
    </row>
    <row r="58" spans="2:30" ht="15.75" thickBot="1">
      <c r="B58" s="18" t="s">
        <v>7</v>
      </c>
      <c r="C58" s="15">
        <f>SUM(C55:C57)</f>
        <v>7218298.2386</v>
      </c>
      <c r="D58" s="16">
        <f>SUM(D55:D57)</f>
        <v>1</v>
      </c>
      <c r="H58" s="173">
        <f>SUM(H55:H57)</f>
        <v>2627.8618850915004</v>
      </c>
      <c r="M58" s="18" t="s">
        <v>7</v>
      </c>
      <c r="N58" s="15">
        <f>SUM(N55:N57)</f>
        <v>7433124.759900003</v>
      </c>
      <c r="O58" s="16">
        <f>SUM(O55:O57)</f>
        <v>1</v>
      </c>
      <c r="S58" s="173">
        <f>SUM(S55:S57)</f>
        <v>2712.598047183501</v>
      </c>
      <c r="X58" s="18" t="s">
        <v>7</v>
      </c>
      <c r="Y58" s="15">
        <f>SUM(Y55:Y57)</f>
        <v>14651422.998499995</v>
      </c>
      <c r="Z58" s="16">
        <f>SUM(Z55:Z57)</f>
        <v>1</v>
      </c>
      <c r="AD58" s="173">
        <f>SUM(AD55:AD57)</f>
        <v>5340.459932274998</v>
      </c>
    </row>
    <row r="59" ht="16.5" thickBot="1" thickTop="1"/>
    <row r="60" spans="2:33" ht="15.75" thickTop="1">
      <c r="B60" s="102" t="s">
        <v>63</v>
      </c>
      <c r="C60" s="103"/>
      <c r="D60" s="103"/>
      <c r="E60" s="103"/>
      <c r="F60" s="103"/>
      <c r="G60" s="103"/>
      <c r="H60" s="103"/>
      <c r="I60" s="103"/>
      <c r="J60" s="103"/>
      <c r="K60" s="104"/>
      <c r="M60" s="102" t="s">
        <v>63</v>
      </c>
      <c r="N60" s="103"/>
      <c r="O60" s="103"/>
      <c r="P60" s="103"/>
      <c r="Q60" s="103"/>
      <c r="R60" s="103"/>
      <c r="S60" s="103"/>
      <c r="T60" s="103"/>
      <c r="U60" s="103"/>
      <c r="V60" s="104"/>
      <c r="X60" s="102" t="s">
        <v>63</v>
      </c>
      <c r="Y60" s="103"/>
      <c r="Z60" s="103"/>
      <c r="AA60" s="103"/>
      <c r="AB60" s="103"/>
      <c r="AC60" s="103"/>
      <c r="AD60" s="103"/>
      <c r="AE60" s="103"/>
      <c r="AF60" s="103"/>
      <c r="AG60" s="104"/>
    </row>
    <row r="61" spans="2:33" ht="52.5" customHeight="1" thickBot="1">
      <c r="B61" s="205" t="s">
        <v>64</v>
      </c>
      <c r="C61" s="206"/>
      <c r="D61" s="206"/>
      <c r="E61" s="206"/>
      <c r="F61" s="206"/>
      <c r="G61" s="206"/>
      <c r="H61" s="206"/>
      <c r="I61" s="206"/>
      <c r="J61" s="206"/>
      <c r="K61" s="207"/>
      <c r="M61" s="205" t="s">
        <v>64</v>
      </c>
      <c r="N61" s="206"/>
      <c r="O61" s="206"/>
      <c r="P61" s="206"/>
      <c r="Q61" s="206"/>
      <c r="R61" s="206"/>
      <c r="S61" s="206"/>
      <c r="T61" s="206"/>
      <c r="U61" s="206"/>
      <c r="V61" s="207"/>
      <c r="X61" s="205" t="s">
        <v>64</v>
      </c>
      <c r="Y61" s="206"/>
      <c r="Z61" s="206"/>
      <c r="AA61" s="206"/>
      <c r="AB61" s="206"/>
      <c r="AC61" s="206"/>
      <c r="AD61" s="206"/>
      <c r="AE61" s="206"/>
      <c r="AF61" s="206"/>
      <c r="AG61" s="207"/>
    </row>
    <row r="62" ht="15.75" thickTop="1"/>
  </sheetData>
  <sheetProtection/>
  <mergeCells count="21">
    <mergeCell ref="N3:V3"/>
    <mergeCell ref="Y3:AG3"/>
    <mergeCell ref="N22:V22"/>
    <mergeCell ref="Y22:AG22"/>
    <mergeCell ref="N41:V41"/>
    <mergeCell ref="Y41:AG41"/>
    <mergeCell ref="Q15:V15"/>
    <mergeCell ref="Q34:V34"/>
    <mergeCell ref="C3:K3"/>
    <mergeCell ref="C22:K22"/>
    <mergeCell ref="C41:K41"/>
    <mergeCell ref="B61:K61"/>
    <mergeCell ref="F53:K53"/>
    <mergeCell ref="F34:K34"/>
    <mergeCell ref="F15:K15"/>
    <mergeCell ref="Q53:V53"/>
    <mergeCell ref="AB53:AG53"/>
    <mergeCell ref="AB34:AG34"/>
    <mergeCell ref="AB15:AG15"/>
    <mergeCell ref="M61:V61"/>
    <mergeCell ref="X61:AG61"/>
  </mergeCells>
  <printOptions/>
  <pageMargins left="0.7" right="0.7" top="0.75" bottom="0.75" header="0.3" footer="0.3"/>
  <pageSetup horizontalDpi="600" verticalDpi="600" orientation="portrait" scale="71" r:id="rId1"/>
  <colBreaks count="2" manualBreakCount="2">
    <brk id="11" max="65535" man="1"/>
    <brk id="22" max="65535" man="1"/>
  </colBreaks>
</worksheet>
</file>

<file path=xl/worksheets/sheet2.xml><?xml version="1.0" encoding="utf-8"?>
<worksheet xmlns="http://schemas.openxmlformats.org/spreadsheetml/2006/main" xmlns:r="http://schemas.openxmlformats.org/officeDocument/2006/relationships">
  <dimension ref="B1:AH65"/>
  <sheetViews>
    <sheetView tabSelected="1" view="pageBreakPreview" zoomScale="48" zoomScaleSheetLayoutView="48" zoomScalePageLayoutView="0" workbookViewId="0" topLeftCell="A1">
      <pane xSplit="2" ySplit="3" topLeftCell="C4" activePane="bottomRight" state="frozen"/>
      <selection pane="topLeft" activeCell="D52" sqref="D52"/>
      <selection pane="topRight" activeCell="D52" sqref="D52"/>
      <selection pane="bottomLeft" activeCell="D52" sqref="D52"/>
      <selection pane="bottomRight" activeCell="Z53" sqref="Z53"/>
    </sheetView>
  </sheetViews>
  <sheetFormatPr defaultColWidth="9.140625" defaultRowHeight="15"/>
  <cols>
    <col min="1" max="1" width="3.140625" style="0" customWidth="1"/>
    <col min="2" max="2" width="3.140625" style="0" hidden="1" customWidth="1"/>
    <col min="3" max="3" width="33.421875" style="0" customWidth="1"/>
    <col min="4" max="4" width="9.140625" style="0" bestFit="1" customWidth="1"/>
    <col min="5" max="5" width="7.8515625" style="0" bestFit="1" customWidth="1"/>
    <col min="6" max="6" width="9.140625" style="0" bestFit="1" customWidth="1"/>
    <col min="7" max="7" width="8.57421875" style="0" customWidth="1"/>
    <col min="8" max="8" width="8.28125" style="0" customWidth="1"/>
    <col min="9" max="9" width="12.421875" style="0" customWidth="1"/>
    <col min="10" max="10" width="11.00390625" style="0" customWidth="1"/>
    <col min="11" max="11" width="10.28125" style="0" customWidth="1"/>
    <col min="12" max="12" width="9.7109375" style="0" customWidth="1"/>
    <col min="13" max="13" width="2.7109375" style="0" customWidth="1"/>
    <col min="14" max="14" width="28.8515625" style="0" bestFit="1" customWidth="1"/>
    <col min="15" max="19" width="10.28125" style="0" customWidth="1"/>
    <col min="20" max="20" width="11.00390625" style="0" customWidth="1"/>
    <col min="21" max="23" width="10.28125" style="0" customWidth="1"/>
    <col min="24" max="24" width="2.7109375" style="0" customWidth="1"/>
    <col min="25" max="25" width="28.8515625" style="0" bestFit="1" customWidth="1"/>
    <col min="26" max="30" width="10.28125" style="0" customWidth="1"/>
    <col min="31" max="31" width="10.7109375" style="0" customWidth="1"/>
    <col min="32" max="34" width="10.28125" style="0" customWidth="1"/>
    <col min="35" max="35" width="2.7109375" style="0" customWidth="1"/>
  </cols>
  <sheetData>
    <row r="1" spans="3:25" ht="20.25" customHeight="1">
      <c r="C1" s="170" t="s">
        <v>113</v>
      </c>
      <c r="N1" s="170" t="s">
        <v>113</v>
      </c>
      <c r="Y1" s="170" t="s">
        <v>113</v>
      </c>
    </row>
    <row r="2" spans="3:25" ht="13.5" customHeight="1">
      <c r="C2" s="170"/>
      <c r="N2" s="170"/>
      <c r="Y2" s="170"/>
    </row>
    <row r="3" spans="4:33" ht="15" hidden="1">
      <c r="D3">
        <v>1</v>
      </c>
      <c r="E3">
        <v>2</v>
      </c>
      <c r="F3">
        <v>3</v>
      </c>
      <c r="G3">
        <v>4</v>
      </c>
      <c r="H3">
        <v>5</v>
      </c>
      <c r="I3">
        <v>6</v>
      </c>
      <c r="J3">
        <v>7</v>
      </c>
      <c r="K3">
        <v>8</v>
      </c>
      <c r="O3">
        <v>1</v>
      </c>
      <c r="P3">
        <v>2</v>
      </c>
      <c r="Q3">
        <v>3</v>
      </c>
      <c r="R3">
        <v>4</v>
      </c>
      <c r="S3">
        <v>5</v>
      </c>
      <c r="T3">
        <v>6</v>
      </c>
      <c r="U3">
        <v>7</v>
      </c>
      <c r="V3">
        <v>8</v>
      </c>
      <c r="Z3">
        <v>1</v>
      </c>
      <c r="AA3">
        <v>2</v>
      </c>
      <c r="AB3">
        <v>3</v>
      </c>
      <c r="AC3">
        <v>4</v>
      </c>
      <c r="AD3">
        <v>5</v>
      </c>
      <c r="AE3">
        <v>6</v>
      </c>
      <c r="AF3">
        <v>7</v>
      </c>
      <c r="AG3">
        <v>8</v>
      </c>
    </row>
    <row r="4" spans="4:34" ht="19.5" thickBot="1">
      <c r="D4" s="208" t="s">
        <v>8</v>
      </c>
      <c r="E4" s="208"/>
      <c r="F4" s="208"/>
      <c r="G4" s="208"/>
      <c r="H4" s="208"/>
      <c r="I4" s="208"/>
      <c r="J4" s="208"/>
      <c r="K4" s="208"/>
      <c r="L4" s="208"/>
      <c r="O4" s="209" t="s">
        <v>14</v>
      </c>
      <c r="P4" s="209"/>
      <c r="Q4" s="209"/>
      <c r="R4" s="209"/>
      <c r="S4" s="209"/>
      <c r="T4" s="209"/>
      <c r="U4" s="209"/>
      <c r="V4" s="209"/>
      <c r="W4" s="209"/>
      <c r="Z4" s="210" t="s">
        <v>15</v>
      </c>
      <c r="AA4" s="210"/>
      <c r="AB4" s="210"/>
      <c r="AC4" s="210"/>
      <c r="AD4" s="210"/>
      <c r="AE4" s="210"/>
      <c r="AF4" s="210"/>
      <c r="AG4" s="210"/>
      <c r="AH4" s="210"/>
    </row>
    <row r="5" spans="3:34" ht="30.75" thickTop="1">
      <c r="C5" s="19" t="s">
        <v>12</v>
      </c>
      <c r="D5" s="6" t="s">
        <v>0</v>
      </c>
      <c r="E5" s="6" t="s">
        <v>1</v>
      </c>
      <c r="F5" s="6" t="s">
        <v>2</v>
      </c>
      <c r="G5" s="6" t="s">
        <v>3</v>
      </c>
      <c r="H5" s="6" t="s">
        <v>4</v>
      </c>
      <c r="I5" s="7" t="s">
        <v>5</v>
      </c>
      <c r="J5" s="6" t="s">
        <v>6</v>
      </c>
      <c r="K5" s="7" t="s">
        <v>106</v>
      </c>
      <c r="L5" s="191" t="s">
        <v>116</v>
      </c>
      <c r="N5" s="20" t="s">
        <v>12</v>
      </c>
      <c r="O5" s="6" t="s">
        <v>0</v>
      </c>
      <c r="P5" s="6" t="s">
        <v>1</v>
      </c>
      <c r="Q5" s="6" t="s">
        <v>2</v>
      </c>
      <c r="R5" s="6" t="s">
        <v>3</v>
      </c>
      <c r="S5" s="6" t="s">
        <v>4</v>
      </c>
      <c r="T5" s="7" t="s">
        <v>5</v>
      </c>
      <c r="U5" s="6" t="s">
        <v>6</v>
      </c>
      <c r="V5" s="7" t="s">
        <v>106</v>
      </c>
      <c r="W5" s="191" t="s">
        <v>116</v>
      </c>
      <c r="Y5" s="21" t="s">
        <v>12</v>
      </c>
      <c r="Z5" s="6" t="s">
        <v>0</v>
      </c>
      <c r="AA5" s="6" t="s">
        <v>1</v>
      </c>
      <c r="AB5" s="6" t="s">
        <v>2</v>
      </c>
      <c r="AC5" s="6" t="s">
        <v>3</v>
      </c>
      <c r="AD5" s="6" t="s">
        <v>4</v>
      </c>
      <c r="AE5" s="7" t="s">
        <v>5</v>
      </c>
      <c r="AF5" s="6" t="s">
        <v>6</v>
      </c>
      <c r="AG5" s="7" t="s">
        <v>106</v>
      </c>
      <c r="AH5" s="191" t="s">
        <v>116</v>
      </c>
    </row>
    <row r="6" spans="2:34" ht="15">
      <c r="B6">
        <v>1</v>
      </c>
      <c r="C6" s="9" t="s">
        <v>0</v>
      </c>
      <c r="D6" s="193">
        <f ca="1">'Station-to-Station Summaries'!C5+OFFSET('Station-to-Station Summaries'!B4,D$3,$B6)</f>
        <v>0</v>
      </c>
      <c r="E6" s="167">
        <f ca="1">'Station-to-Station Summaries'!D5+OFFSET('Station-to-Station Summaries'!B4,E$3,$B6)</f>
        <v>587.76</v>
      </c>
      <c r="F6" s="165">
        <f ca="1">'Station-to-Station Summaries'!E5+OFFSET('Station-to-Station Summaries'!B4,F$3,$B6)</f>
        <v>93.6</v>
      </c>
      <c r="G6" s="165">
        <f ca="1">'Station-to-Station Summaries'!F5+OFFSET('Station-to-Station Summaries'!B4,G$3,$B6)</f>
        <v>538.48</v>
      </c>
      <c r="H6" s="165">
        <f ca="1">'Station-to-Station Summaries'!G5+OFFSET('Station-to-Station Summaries'!B4,H$3,$B6)</f>
        <v>8.62</v>
      </c>
      <c r="I6" s="165">
        <f ca="1">'Station-to-Station Summaries'!H5+OFFSET('Station-to-Station Summaries'!B4,I$3,$B6)</f>
        <v>2154.98</v>
      </c>
      <c r="J6" s="165">
        <f ca="1">'Station-to-Station Summaries'!I5+OFFSET('Station-to-Station Summaries'!B4,J$3,$B6)</f>
        <v>1696.78</v>
      </c>
      <c r="K6" s="165">
        <f ca="1">'Station-to-Station Summaries'!J5+OFFSET('Station-to-Station Summaries'!B4,K$3,$B6)</f>
        <v>7712.94</v>
      </c>
      <c r="L6" s="195">
        <f ca="1">SUM(OFFSET(D6,0,$B6-1):K6)</f>
        <v>12793.16</v>
      </c>
      <c r="N6" s="9" t="s">
        <v>0</v>
      </c>
      <c r="O6" s="193">
        <f ca="1">'Station-to-Station Summaries'!N5+OFFSET('Station-to-Station Summaries'!M4,O$3,$B6)</f>
        <v>0</v>
      </c>
      <c r="P6" s="167">
        <f ca="1">'Station-to-Station Summaries'!O5+OFFSET('Station-to-Station Summaries'!M4,P$3,$B6)</f>
        <v>167.70000000000002</v>
      </c>
      <c r="Q6" s="165">
        <f ca="1">'Station-to-Station Summaries'!P5+OFFSET('Station-to-Station Summaries'!M4,Q$3,$B6)</f>
        <v>682.8</v>
      </c>
      <c r="R6" s="165">
        <f ca="1">'Station-to-Station Summaries'!Q5+OFFSET('Station-to-Station Summaries'!M4,R$3,$B6)</f>
        <v>1905.68</v>
      </c>
      <c r="S6" s="165">
        <f ca="1">'Station-to-Station Summaries'!R5+OFFSET('Station-to-Station Summaries'!M4,S$3,$B6)</f>
        <v>12.46</v>
      </c>
      <c r="T6" s="165">
        <f ca="1">'Station-to-Station Summaries'!S5+OFFSET('Station-to-Station Summaries'!M4,T$3,$B6)</f>
        <v>3915.08</v>
      </c>
      <c r="U6" s="165">
        <f ca="1">'Station-to-Station Summaries'!T5+OFFSET('Station-to-Station Summaries'!M4,U$3,$B6)</f>
        <v>3081.14</v>
      </c>
      <c r="V6" s="165">
        <f ca="1">'Station-to-Station Summaries'!U5+OFFSET('Station-to-Station Summaries'!M4,V$3,$B6)</f>
        <v>12085.34</v>
      </c>
      <c r="W6" s="195">
        <f ca="1">SUM(OFFSET(O6,0,$B6-1):V6)</f>
        <v>21850.2</v>
      </c>
      <c r="Y6" s="9" t="s">
        <v>0</v>
      </c>
      <c r="Z6" s="193">
        <f ca="1">'Station-to-Station Summaries'!Y5+OFFSET('Station-to-Station Summaries'!X4,Z$3,$B6)</f>
        <v>0</v>
      </c>
      <c r="AA6" s="167">
        <f ca="1">'Station-to-Station Summaries'!Z5+OFFSET('Station-to-Station Summaries'!X4,AA$3,$B6)</f>
        <v>755.46</v>
      </c>
      <c r="AB6" s="165">
        <f ca="1">'Station-to-Station Summaries'!AA5+OFFSET('Station-to-Station Summaries'!X4,AB$3,$B6)</f>
        <v>776.4</v>
      </c>
      <c r="AC6" s="165">
        <f ca="1">'Station-to-Station Summaries'!AB5+OFFSET('Station-to-Station Summaries'!X4,AC$3,$B6)</f>
        <v>2444.16</v>
      </c>
      <c r="AD6" s="165">
        <f ca="1">'Station-to-Station Summaries'!AC5+OFFSET('Station-to-Station Summaries'!X4,AD$3,$B6)</f>
        <v>21.08</v>
      </c>
      <c r="AE6" s="165">
        <f ca="1">'Station-to-Station Summaries'!AD5+OFFSET('Station-to-Station Summaries'!X4,AE$3,$B6)</f>
        <v>6070.0599999999995</v>
      </c>
      <c r="AF6" s="165">
        <f ca="1">'Station-to-Station Summaries'!AE5+OFFSET('Station-to-Station Summaries'!X4,AF$3,$B6)</f>
        <v>4777.92</v>
      </c>
      <c r="AG6" s="165">
        <f ca="1">'Station-to-Station Summaries'!AF5+OFFSET('Station-to-Station Summaries'!X4,AG$3,$B6)</f>
        <v>19798.28</v>
      </c>
      <c r="AH6" s="195">
        <f ca="1">SUM(OFFSET(Z6,0,$B6-1):AG6)</f>
        <v>34643.36</v>
      </c>
    </row>
    <row r="7" spans="2:34" ht="15">
      <c r="B7">
        <v>2</v>
      </c>
      <c r="C7" s="9" t="s">
        <v>1</v>
      </c>
      <c r="D7" s="183">
        <f ca="1">('Station-to-Station Summaries'!C6+OFFSET('Station-to-Station Summaries'!B4,$B7,D$3))/'Station-to-Station Summaries'!K13</f>
        <v>0.020071960724852678</v>
      </c>
      <c r="E7" s="193">
        <f ca="1">'Station-to-Station Summaries'!D6+OFFSET('Station-to-Station Summaries'!B4,E$3,$B7)</f>
        <v>0</v>
      </c>
      <c r="F7" s="165">
        <f ca="1">'Station-to-Station Summaries'!E6+OFFSET('Station-to-Station Summaries'!B4,F$3,$B7)</f>
        <v>55.2</v>
      </c>
      <c r="G7" s="165">
        <f ca="1">'Station-to-Station Summaries'!F6+OFFSET('Station-to-Station Summaries'!B4,G$3,$B7)</f>
        <v>50.18</v>
      </c>
      <c r="H7" s="165">
        <f ca="1">'Station-to-Station Summaries'!G6+OFFSET('Station-to-Station Summaries'!B4,H$3,$B7)</f>
        <v>1.14</v>
      </c>
      <c r="I7" s="165">
        <f ca="1">'Station-to-Station Summaries'!H6+OFFSET('Station-to-Station Summaries'!B4,I$3,$B7)</f>
        <v>185.42</v>
      </c>
      <c r="J7" s="165">
        <f ca="1">'Station-to-Station Summaries'!I6+OFFSET('Station-to-Station Summaries'!B4,J$3,$B7)</f>
        <v>294.92</v>
      </c>
      <c r="K7" s="165">
        <f ca="1">'Station-to-Station Summaries'!J6+OFFSET('Station-to-Station Summaries'!B4,K$3,$B7)</f>
        <v>2101.74</v>
      </c>
      <c r="L7" s="195">
        <f ca="1">SUM(OFFSET(D7,0,$B7-1):K7)</f>
        <v>2688.6</v>
      </c>
      <c r="N7" s="9" t="s">
        <v>1</v>
      </c>
      <c r="O7" s="183">
        <f ca="1">('Station-to-Station Summaries'!N6+OFFSET('Station-to-Station Summaries'!M4,$B7,O$3))/'Station-to-Station Summaries'!V13</f>
        <v>0.006147162408250761</v>
      </c>
      <c r="P7" s="193">
        <f ca="1">'Station-to-Station Summaries'!O6+OFFSET('Station-to-Station Summaries'!M4,P$3,$B7)</f>
        <v>0</v>
      </c>
      <c r="Q7" s="165">
        <f ca="1">'Station-to-Station Summaries'!P6+OFFSET('Station-to-Station Summaries'!M4,Q$3,$B7)</f>
        <v>18.98</v>
      </c>
      <c r="R7" s="165">
        <f ca="1">'Station-to-Station Summaries'!Q6+OFFSET('Station-to-Station Summaries'!M4,R$3,$B7)</f>
        <v>32.5</v>
      </c>
      <c r="S7" s="165">
        <f ca="1">'Station-to-Station Summaries'!R6+OFFSET('Station-to-Station Summaries'!M4,S$3,$B7)</f>
        <v>0.18</v>
      </c>
      <c r="T7" s="165">
        <f ca="1">'Station-to-Station Summaries'!S6+OFFSET('Station-to-Station Summaries'!M4,T$3,$B7)</f>
        <v>43.3</v>
      </c>
      <c r="U7" s="165">
        <f ca="1">'Station-to-Station Summaries'!T6+OFFSET('Station-to-Station Summaries'!M4,U$3,$B7)</f>
        <v>174.3</v>
      </c>
      <c r="V7" s="165">
        <f ca="1">'Station-to-Station Summaries'!U6+OFFSET('Station-to-Station Summaries'!M4,V$3,$B7)</f>
        <v>907.2</v>
      </c>
      <c r="W7" s="195">
        <f ca="1">SUM(OFFSET(O7,0,$B7-1):V7)</f>
        <v>1176.46</v>
      </c>
      <c r="Y7" s="9" t="s">
        <v>1</v>
      </c>
      <c r="Z7" s="183">
        <f ca="1">('Station-to-Station Summaries'!Y6+OFFSET('Station-to-Station Summaries'!X4,$B7,Z$3))/'Station-to-Station Summaries'!AG13</f>
        <v>0.013355958045043876</v>
      </c>
      <c r="AA7" s="193">
        <f ca="1">'Station-to-Station Summaries'!Z6+OFFSET('Station-to-Station Summaries'!X4,AA$3,$B7)</f>
        <v>0</v>
      </c>
      <c r="AB7" s="165">
        <f ca="1">'Station-to-Station Summaries'!AA6+OFFSET('Station-to-Station Summaries'!X4,AB$3,$B7)</f>
        <v>74.18</v>
      </c>
      <c r="AC7" s="165">
        <f ca="1">'Station-to-Station Summaries'!AB6+OFFSET('Station-to-Station Summaries'!X4,AC$3,$B7)</f>
        <v>82.68</v>
      </c>
      <c r="AD7" s="165">
        <f ca="1">'Station-to-Station Summaries'!AC6+OFFSET('Station-to-Station Summaries'!X4,AD$3,$B7)</f>
        <v>1.3199999999999998</v>
      </c>
      <c r="AE7" s="165">
        <f ca="1">'Station-to-Station Summaries'!AD6+OFFSET('Station-to-Station Summaries'!X4,AE$3,$B7)</f>
        <v>228.71999999999997</v>
      </c>
      <c r="AF7" s="165">
        <f ca="1">'Station-to-Station Summaries'!AE6+OFFSET('Station-to-Station Summaries'!X4,AF$3,$B7)</f>
        <v>469.22</v>
      </c>
      <c r="AG7" s="165">
        <f ca="1">'Station-to-Station Summaries'!AF6+OFFSET('Station-to-Station Summaries'!X4,AG$3,$B7)</f>
        <v>3008.9399999999996</v>
      </c>
      <c r="AH7" s="195">
        <f ca="1">SUM(OFFSET(Z7,0,$B7-1):AG7)</f>
        <v>3865.0599999999995</v>
      </c>
    </row>
    <row r="8" spans="2:34" ht="15">
      <c r="B8">
        <v>3</v>
      </c>
      <c r="C8" s="9" t="s">
        <v>2</v>
      </c>
      <c r="D8" s="184">
        <f ca="1">('Station-to-Station Summaries'!C7+OFFSET('Station-to-Station Summaries'!B4,$B8,D$3))/'Station-to-Station Summaries'!K13</f>
        <v>0.003196433108490218</v>
      </c>
      <c r="E8" s="184">
        <f ca="1">('Station-to-Station Summaries'!D7+OFFSET('Station-to-Station Summaries'!B4,$B8,E$3))/'Station-to-Station Summaries'!K13</f>
        <v>0.0018850759357762826</v>
      </c>
      <c r="F8" s="193">
        <f ca="1">'Station-to-Station Summaries'!E7+OFFSET('Station-to-Station Summaries'!B4,F$3,$B8)</f>
        <v>0</v>
      </c>
      <c r="G8" s="165">
        <f ca="1">'Station-to-Station Summaries'!F7+OFFSET('Station-to-Station Summaries'!B4,G$3,$B8)</f>
        <v>603.24</v>
      </c>
      <c r="H8" s="165">
        <f ca="1">'Station-to-Station Summaries'!G7+OFFSET('Station-to-Station Summaries'!B4,H$3,$B8)</f>
        <v>11.04</v>
      </c>
      <c r="I8" s="165">
        <f ca="1">'Station-to-Station Summaries'!H7+OFFSET('Station-to-Station Summaries'!B4,I$3,$B8)</f>
        <v>822.38</v>
      </c>
      <c r="J8" s="165">
        <f ca="1">'Station-to-Station Summaries'!I7+OFFSET('Station-to-Station Summaries'!B4,J$3,$B8)</f>
        <v>789.46</v>
      </c>
      <c r="K8" s="165">
        <f ca="1">'Station-to-Station Summaries'!J7+OFFSET('Station-to-Station Summaries'!B4,K$3,$B8)</f>
        <v>7457.94</v>
      </c>
      <c r="L8" s="195">
        <f ca="1">SUM(OFFSET(D8,0,$B8-1):K8)</f>
        <v>9684.06</v>
      </c>
      <c r="N8" s="9" t="s">
        <v>2</v>
      </c>
      <c r="O8" s="184">
        <f ca="1">('Station-to-Station Summaries'!N7+OFFSET('Station-to-Station Summaries'!M4,$B8,O$3))/'Station-to-Station Summaries'!V13</f>
        <v>0.025028518141643523</v>
      </c>
      <c r="P8" s="184">
        <f ca="1">('Station-to-Station Summaries'!O7+OFFSET('Station-to-Station Summaries'!M4,$B8,P$3))/'Station-to-Station Summaries'!V13</f>
        <v>0.0006957253578330318</v>
      </c>
      <c r="Q8" s="193">
        <f ca="1">'Station-to-Station Summaries'!P7+OFFSET('Station-to-Station Summaries'!M4,Q$3,$B8)</f>
        <v>0</v>
      </c>
      <c r="R8" s="165">
        <f ca="1">'Station-to-Station Summaries'!Q7+OFFSET('Station-to-Station Summaries'!M4,R$3,$B8)</f>
        <v>140.56</v>
      </c>
      <c r="S8" s="165">
        <f ca="1">'Station-to-Station Summaries'!R7+OFFSET('Station-to-Station Summaries'!M4,S$3,$B8)</f>
        <v>1.7</v>
      </c>
      <c r="T8" s="165">
        <f ca="1">'Station-to-Station Summaries'!S7+OFFSET('Station-to-Station Summaries'!M4,T$3,$B8)</f>
        <v>1.1</v>
      </c>
      <c r="U8" s="165">
        <f ca="1">'Station-to-Station Summaries'!T7+OFFSET('Station-to-Station Summaries'!M4,U$3,$B8)</f>
        <v>281.68</v>
      </c>
      <c r="V8" s="165">
        <f ca="1">'Station-to-Station Summaries'!U7+OFFSET('Station-to-Station Summaries'!M4,V$3,$B8)</f>
        <v>1905.92</v>
      </c>
      <c r="W8" s="195">
        <f ca="1">SUM(OFFSET(O8,0,$B8-1):V8)</f>
        <v>2330.96</v>
      </c>
      <c r="Y8" s="9" t="s">
        <v>2</v>
      </c>
      <c r="Z8" s="184">
        <f ca="1">('Station-to-Station Summaries'!Y7+OFFSET('Station-to-Station Summaries'!X4,$B8,Z$3))/'Station-to-Station Summaries'!AG13</f>
        <v>0.013726161313864485</v>
      </c>
      <c r="AA8" s="184">
        <f ca="1">('Station-to-Station Summaries'!Z7+OFFSET('Station-to-Station Summaries'!X4,$B8,AA$3))/'Station-to-Station Summaries'!AG13</f>
        <v>0.0013114459637589744</v>
      </c>
      <c r="AB8" s="193">
        <f ca="1">'Station-to-Station Summaries'!AA7+OFFSET('Station-to-Station Summaries'!X4,AB$3,$B8)</f>
        <v>0</v>
      </c>
      <c r="AC8" s="165">
        <f ca="1">'Station-to-Station Summaries'!AB7+OFFSET('Station-to-Station Summaries'!X4,AC$3,$B8)</f>
        <v>743.8</v>
      </c>
      <c r="AD8" s="165">
        <f ca="1">'Station-to-Station Summaries'!AC7+OFFSET('Station-to-Station Summaries'!X4,AD$3,$B8)</f>
        <v>12.739999999999998</v>
      </c>
      <c r="AE8" s="165">
        <f ca="1">'Station-to-Station Summaries'!AD7+OFFSET('Station-to-Station Summaries'!X4,AE$3,$B8)</f>
        <v>823.48</v>
      </c>
      <c r="AF8" s="165">
        <f ca="1">'Station-to-Station Summaries'!AE7+OFFSET('Station-to-Station Summaries'!X4,AF$3,$B8)</f>
        <v>1071.14</v>
      </c>
      <c r="AG8" s="165">
        <f ca="1">'Station-to-Station Summaries'!AF7+OFFSET('Station-to-Station Summaries'!X4,AG$3,$B8)</f>
        <v>9363.86</v>
      </c>
      <c r="AH8" s="195">
        <f ca="1">SUM(OFFSET(Z8,0,$B8-1):AG8)</f>
        <v>12015.02</v>
      </c>
    </row>
    <row r="9" spans="2:34" ht="15">
      <c r="B9">
        <v>4</v>
      </c>
      <c r="C9" s="9" t="s">
        <v>3</v>
      </c>
      <c r="D9" s="184">
        <f ca="1">('Station-to-Station Summaries'!C8+OFFSET('Station-to-Station Summaries'!B4,$B9,D$3))/'Station-to-Station Summaries'!K13</f>
        <v>0.018389052353203126</v>
      </c>
      <c r="E9" s="184">
        <f ca="1">('Station-to-Station Summaries'!D8+OFFSET('Station-to-Station Summaries'!B4,$B9,E$3))/'Station-to-Station Summaries'!K13</f>
        <v>0.0017136433053850336</v>
      </c>
      <c r="F9" s="184">
        <f ca="1">('Station-to-Station Summaries'!E8+OFFSET('Station-to-Station Summaries'!B4,$B9,F$3))/'Station-to-Station Summaries'!K13</f>
        <v>0.020600601585102983</v>
      </c>
      <c r="G9" s="193">
        <f ca="1">'Station-to-Station Summaries'!F8+OFFSET('Station-to-Station Summaries'!B4,G$3,$B9)</f>
        <v>0</v>
      </c>
      <c r="H9" s="165">
        <f ca="1">'Station-to-Station Summaries'!G8+OFFSET('Station-to-Station Summaries'!B4,H$3,$B9)</f>
        <v>5.82</v>
      </c>
      <c r="I9" s="165">
        <f ca="1">'Station-to-Station Summaries'!H8+OFFSET('Station-to-Station Summaries'!B4,I$3,$B9)</f>
        <v>132.76</v>
      </c>
      <c r="J9" s="165">
        <f ca="1">'Station-to-Station Summaries'!I8+OFFSET('Station-to-Station Summaries'!B4,J$3,$B9)</f>
        <v>121.78</v>
      </c>
      <c r="K9" s="165">
        <f ca="1">'Station-to-Station Summaries'!J8+OFFSET('Station-to-Station Summaries'!B4,K$3,$B9)</f>
        <v>1255.4</v>
      </c>
      <c r="L9" s="195">
        <f ca="1">SUM(OFFSET(D9,0,$B9-1):K9)</f>
        <v>1515.7600000000002</v>
      </c>
      <c r="N9" s="9" t="s">
        <v>3</v>
      </c>
      <c r="O9" s="184">
        <f ca="1">('Station-to-Station Summaries'!N8+OFFSET('Station-to-Station Summaries'!M4,$B9,O$3))/'Station-to-Station Summaries'!V13</f>
        <v>0.06985405162883308</v>
      </c>
      <c r="P9" s="184">
        <f ca="1">('Station-to-Station Summaries'!O8+OFFSET('Station-to-Station Summaries'!M4,$B9,P$3))/'Station-to-Station Summaries'!V13</f>
        <v>0.0011913105442346434</v>
      </c>
      <c r="Q9" s="184">
        <f ca="1">('Station-to-Station Summaries'!P8+OFFSET('Station-to-Station Summaries'!M4,$B9,Q$3))/'Station-to-Station Summaries'!V13</f>
        <v>0.0051523264645421995</v>
      </c>
      <c r="R9" s="193">
        <f ca="1">'Station-to-Station Summaries'!Q8+OFFSET('Station-to-Station Summaries'!M4,R$3,$B9)</f>
        <v>0</v>
      </c>
      <c r="S9" s="165">
        <f ca="1">'Station-to-Station Summaries'!R8+OFFSET('Station-to-Station Summaries'!M4,S$3,$B9)</f>
        <v>28.52</v>
      </c>
      <c r="T9" s="165">
        <f ca="1">'Station-to-Station Summaries'!S8+OFFSET('Station-to-Station Summaries'!M4,T$3,$B9)</f>
        <v>9.3</v>
      </c>
      <c r="U9" s="165">
        <f ca="1">'Station-to-Station Summaries'!T8+OFFSET('Station-to-Station Summaries'!M4,U$3,$B9)</f>
        <v>103.12</v>
      </c>
      <c r="V9" s="165">
        <f ca="1">'Station-to-Station Summaries'!U8+OFFSET('Station-to-Station Summaries'!M4,V$3,$B9)</f>
        <v>744.36</v>
      </c>
      <c r="W9" s="195">
        <f ca="1">SUM(OFFSET(O9,0,$B9-1):V9)</f>
        <v>885.3</v>
      </c>
      <c r="Y9" s="9" t="s">
        <v>3</v>
      </c>
      <c r="Z9" s="184">
        <f ca="1">('Station-to-Station Summaries'!Y8+OFFSET('Station-to-Station Summaries'!X4,$B9,Z$3))/'Station-to-Station Summaries'!AG13</f>
        <v>0.04321088927987509</v>
      </c>
      <c r="AA9" s="184">
        <f ca="1">('Station-to-Station Summaries'!Z8+OFFSET('Station-to-Station Summaries'!X4,$B9,AA$3))/'Station-to-Station Summaries'!AG13</f>
        <v>0.0014617194969478566</v>
      </c>
      <c r="AB9" s="184">
        <f ca="1">('Station-to-Station Summaries'!AA8+OFFSET('Station-to-Station Summaries'!X4,$B9,AB$3))/'Station-to-Station Summaries'!AG13</f>
        <v>0.013149818115987125</v>
      </c>
      <c r="AC9" s="193">
        <f ca="1">'Station-to-Station Summaries'!AB8+OFFSET('Station-to-Station Summaries'!X4,AC$3,$B9)</f>
        <v>0</v>
      </c>
      <c r="AD9" s="165">
        <f ca="1">'Station-to-Station Summaries'!AC8+OFFSET('Station-to-Station Summaries'!X4,AD$3,$B9)</f>
        <v>34.34</v>
      </c>
      <c r="AE9" s="165">
        <f ca="1">'Station-to-Station Summaries'!AD8+OFFSET('Station-to-Station Summaries'!X4,AE$3,$B9)</f>
        <v>142.06</v>
      </c>
      <c r="AF9" s="165">
        <f ca="1">'Station-to-Station Summaries'!AE8+OFFSET('Station-to-Station Summaries'!X4,AF$3,$B9)</f>
        <v>224.9</v>
      </c>
      <c r="AG9" s="165">
        <f ca="1">'Station-to-Station Summaries'!AF8+OFFSET('Station-to-Station Summaries'!X4,AG$3,$B9)</f>
        <v>1999.7600000000002</v>
      </c>
      <c r="AH9" s="195">
        <f ca="1">SUM(OFFSET(Z9,0,$B9-1):AG9)</f>
        <v>2401.0600000000004</v>
      </c>
    </row>
    <row r="10" spans="2:34" ht="15">
      <c r="B10">
        <v>5</v>
      </c>
      <c r="C10" s="9" t="s">
        <v>4</v>
      </c>
      <c r="D10" s="184">
        <f ca="1">('Station-to-Station Summaries'!C9+OFFSET('Station-to-Station Summaries'!B4,$B10,D$3))/'Station-to-Station Summaries'!K13</f>
        <v>0.0002943723653331803</v>
      </c>
      <c r="E10" s="184">
        <f ca="1">('Station-to-Station Summaries'!D9+OFFSET('Station-to-Station Summaries'!B4,$B10,E$3))/'Station-to-Station Summaries'!K13</f>
        <v>3.8930916064944964E-05</v>
      </c>
      <c r="F10" s="184">
        <f ca="1">('Station-to-Station Summaries'!E9+OFFSET('Station-to-Station Summaries'!B4,$B10,F$3))/'Station-to-Station Summaries'!K13</f>
        <v>0.0003770151871552565</v>
      </c>
      <c r="G10" s="184">
        <f ca="1">('Station-to-Station Summaries'!F9+OFFSET('Station-to-Station Summaries'!B4,$B10,G$3))/'Station-to-Station Summaries'!K13</f>
        <v>0.0001987525714894559</v>
      </c>
      <c r="H10" s="193">
        <f ca="1">'Station-to-Station Summaries'!G9+OFFSET('Station-to-Station Summaries'!B4,H$3,$B10)</f>
        <v>0</v>
      </c>
      <c r="I10" s="165">
        <f ca="1">'Station-to-Station Summaries'!H9+OFFSET('Station-to-Station Summaries'!B4,I$3,$B10)</f>
        <v>45.32</v>
      </c>
      <c r="J10" s="165">
        <f ca="1">'Station-to-Station Summaries'!I9+OFFSET('Station-to-Station Summaries'!B4,J$3,$B10)</f>
        <v>2.56</v>
      </c>
      <c r="K10" s="165">
        <f ca="1">'Station-to-Station Summaries'!J9+OFFSET('Station-to-Station Summaries'!B4,K$3,$B10)</f>
        <v>17.16</v>
      </c>
      <c r="L10" s="195">
        <f ca="1">SUM(OFFSET(D10,0,$B10-1):K10)</f>
        <v>65.04</v>
      </c>
      <c r="N10" s="9" t="s">
        <v>4</v>
      </c>
      <c r="O10" s="184">
        <f ca="1">('Station-to-Station Summaries'!N9+OFFSET('Station-to-Station Summaries'!M4,$B10,O$3))/'Station-to-Station Summaries'!V13</f>
        <v>0.00045673013480503565</v>
      </c>
      <c r="P10" s="184">
        <f ca="1">('Station-to-Station Summaries'!O9+OFFSET('Station-to-Station Summaries'!M4,$B10,P$3))/'Station-to-Station Summaries'!V13</f>
        <v>6.598027629607255E-06</v>
      </c>
      <c r="Q10" s="184">
        <f ca="1">('Station-to-Station Summaries'!P9+OFFSET('Station-to-Station Summaries'!M4,$B10,Q$3))/'Station-to-Station Summaries'!V13</f>
        <v>6.231470539073519E-05</v>
      </c>
      <c r="R10" s="184">
        <f ca="1">('Station-to-Station Summaries'!Q9+OFFSET('Station-to-Station Summaries'!M4,$B10,R$3))/'Station-to-Station Summaries'!V13</f>
        <v>0.0010454208222022163</v>
      </c>
      <c r="S10" s="193">
        <f ca="1">'Station-to-Station Summaries'!R9+OFFSET('Station-to-Station Summaries'!M4,S$3,$B10)</f>
        <v>0</v>
      </c>
      <c r="T10" s="165">
        <f ca="1">'Station-to-Station Summaries'!S9+OFFSET('Station-to-Station Summaries'!M4,T$3,$B10)</f>
        <v>24.96</v>
      </c>
      <c r="U10" s="165">
        <f ca="1">'Station-to-Station Summaries'!T9+OFFSET('Station-to-Station Summaries'!M4,U$3,$B10)</f>
        <v>0.22</v>
      </c>
      <c r="V10" s="165">
        <f ca="1">'Station-to-Station Summaries'!U9+OFFSET('Station-to-Station Summaries'!M4,V$3,$B10)</f>
        <v>2.04</v>
      </c>
      <c r="W10" s="195">
        <f ca="1">SUM(OFFSET(O10,0,$B10-1):V10)</f>
        <v>27.22</v>
      </c>
      <c r="Y10" s="9" t="s">
        <v>4</v>
      </c>
      <c r="Z10" s="184">
        <f ca="1">('Station-to-Station Summaries'!Y9+OFFSET('Station-to-Station Summaries'!X4,$B10,Z$3))/'Station-to-Station Summaries'!AG13</f>
        <v>0.0003726783623084278</v>
      </c>
      <c r="AA10" s="184">
        <f ca="1">('Station-to-Station Summaries'!Z9+OFFSET('Station-to-Station Summaries'!X4,$B10,AA$3))/'Station-to-Station Summaries'!AG13</f>
        <v>2.3336595742273467E-05</v>
      </c>
      <c r="AB10" s="184">
        <f ca="1">('Station-to-Station Summaries'!AA9+OFFSET('Station-to-Station Summaries'!X4,$B10,AB$3))/'Station-to-Station Summaries'!AG13</f>
        <v>0.00022523350739133633</v>
      </c>
      <c r="AC10" s="184">
        <f ca="1">('Station-to-Station Summaries'!AB9+OFFSET('Station-to-Station Summaries'!X4,$B10,AC$3))/'Station-to-Station Summaries'!AG13</f>
        <v>0.0006071050740830841</v>
      </c>
      <c r="AD10" s="193">
        <f ca="1">'Station-to-Station Summaries'!AC9+OFFSET('Station-to-Station Summaries'!X4,AD$3,$B10)</f>
        <v>0</v>
      </c>
      <c r="AE10" s="165">
        <f ca="1">'Station-to-Station Summaries'!AD9+OFFSET('Station-to-Station Summaries'!X4,AE$3,$B10)</f>
        <v>70.28</v>
      </c>
      <c r="AF10" s="165">
        <f ca="1">'Station-to-Station Summaries'!AE9+OFFSET('Station-to-Station Summaries'!X4,AF$3,$B10)</f>
        <v>2.7800000000000002</v>
      </c>
      <c r="AG10" s="165">
        <f ca="1">'Station-to-Station Summaries'!AF9+OFFSET('Station-to-Station Summaries'!X4,AG$3,$B10)</f>
        <v>19.2</v>
      </c>
      <c r="AH10" s="195">
        <f ca="1">SUM(OFFSET(Z10,0,$B10-1):AG10)</f>
        <v>92.26</v>
      </c>
    </row>
    <row r="11" spans="2:34" ht="15">
      <c r="B11">
        <v>6</v>
      </c>
      <c r="C11" s="9" t="s">
        <v>5</v>
      </c>
      <c r="D11" s="184">
        <f ca="1">('Station-to-Station Summaries'!C10+OFFSET('Station-to-Station Summaries'!B4,$B11,D$3))/'Station-to-Station Summaries'!K13</f>
        <v>0.07359240833476763</v>
      </c>
      <c r="E11" s="184">
        <f ca="1">('Station-to-Station Summaries'!D10+OFFSET('Station-to-Station Summaries'!B4,$B11,E$3))/'Station-to-Station Summaries'!K13</f>
        <v>0.006332079348036926</v>
      </c>
      <c r="F11" s="184">
        <f ca="1">('Station-to-Station Summaries'!E10+OFFSET('Station-to-Station Summaries'!B4,$B11,F$3))/'Station-to-Station Summaries'!K13</f>
        <v>0.028084216450429335</v>
      </c>
      <c r="G11" s="184">
        <f ca="1">('Station-to-Station Summaries'!F10+OFFSET('Station-to-Station Summaries'!B4,$B11,G$3))/'Station-to-Station Summaries'!K13</f>
        <v>0.00453374422524745</v>
      </c>
      <c r="H11" s="184">
        <f ca="1">('Station-to-Station Summaries'!G10+OFFSET('Station-to-Station Summaries'!B4,$B11,H$3))/'Station-to-Station Summaries'!K13</f>
        <v>0.0015476746632134262</v>
      </c>
      <c r="I11" s="193">
        <f ca="1">'Station-to-Station Summaries'!H10+OFFSET('Station-to-Station Summaries'!B4,I$3,$B11)</f>
        <v>0</v>
      </c>
      <c r="J11" s="165">
        <f ca="1">'Station-to-Station Summaries'!I10+OFFSET('Station-to-Station Summaries'!B4,J$3,$B11)</f>
        <v>57.14</v>
      </c>
      <c r="K11" s="165">
        <f ca="1">'Station-to-Station Summaries'!J10+OFFSET('Station-to-Station Summaries'!B4,K$3,$B11)</f>
        <v>809</v>
      </c>
      <c r="L11" s="195">
        <f ca="1">SUM(OFFSET(D11,0,$B11-1):K11)</f>
        <v>866.14</v>
      </c>
      <c r="N11" s="9" t="s">
        <v>5</v>
      </c>
      <c r="O11" s="184">
        <f ca="1">('Station-to-Station Summaries'!N10+OFFSET('Station-to-Station Summaries'!M4,$B11,O$3))/'Station-to-Station Summaries'!V13</f>
        <v>0.14351003340068208</v>
      </c>
      <c r="P11" s="184">
        <f ca="1">('Station-to-Station Summaries'!O10+OFFSET('Station-to-Station Summaries'!M4,$B11,P$3))/'Station-to-Station Summaries'!V13</f>
        <v>0.0015871922020110787</v>
      </c>
      <c r="Q11" s="184">
        <f ca="1">('Station-to-Station Summaries'!P10+OFFSET('Station-to-Station Summaries'!M4,$B11,Q$3))/'Station-to-Station Summaries'!V13</f>
        <v>4.032127995871101E-05</v>
      </c>
      <c r="R11" s="184">
        <f ca="1">('Station-to-Station Summaries'!Q10+OFFSET('Station-to-Station Summaries'!M4,$B11,R$3))/'Station-to-Station Summaries'!V13</f>
        <v>0.0003408980941963749</v>
      </c>
      <c r="S11" s="184">
        <f ca="1">('Station-to-Station Summaries'!R10+OFFSET('Station-to-Station Summaries'!M4,$B11,S$3))/'Station-to-Station Summaries'!V13</f>
        <v>0.0009149264979722062</v>
      </c>
      <c r="T11" s="193">
        <f ca="1">'Station-to-Station Summaries'!S10+OFFSET('Station-to-Station Summaries'!M4,T$3,$B11)</f>
        <v>0</v>
      </c>
      <c r="U11" s="165">
        <f ca="1">'Station-to-Station Summaries'!T10+OFFSET('Station-to-Station Summaries'!M4,U$3,$B11)</f>
        <v>92.2</v>
      </c>
      <c r="V11" s="165">
        <f ca="1">'Station-to-Station Summaries'!U10+OFFSET('Station-to-Station Summaries'!M4,V$3,$B11)</f>
        <v>797.9</v>
      </c>
      <c r="W11" s="195">
        <f ca="1">SUM(OFFSET(O11,0,$B11-1):V11)</f>
        <v>890.1</v>
      </c>
      <c r="Y11" s="9" t="s">
        <v>5</v>
      </c>
      <c r="Z11" s="184">
        <f ca="1">('Station-to-Station Summaries'!Y10+OFFSET('Station-to-Station Summaries'!X4,$B11,Z$3))/'Station-to-Station Summaries'!AG13</f>
        <v>0.10731404269041249</v>
      </c>
      <c r="AA11" s="184">
        <f ca="1">('Station-to-Station Summaries'!Z10+OFFSET('Station-to-Station Summaries'!X4,$B11,AA$3))/'Station-to-Station Summaries'!AG13</f>
        <v>0.004043595589524839</v>
      </c>
      <c r="AB11" s="184">
        <f ca="1">('Station-to-Station Summaries'!AA10+OFFSET('Station-to-Station Summaries'!X4,$B11,AB$3))/'Station-to-Station Summaries'!AG13</f>
        <v>0.014558499895338906</v>
      </c>
      <c r="AC11" s="184">
        <f ca="1">('Station-to-Station Summaries'!AB10+OFFSET('Station-to-Station Summaries'!X4,$B11,AC$3))/'Station-to-Station Summaries'!AG13</f>
        <v>0.0025115127205661888</v>
      </c>
      <c r="AD11" s="184">
        <f ca="1">('Station-to-Station Summaries'!AC10+OFFSET('Station-to-Station Summaries'!X4,$B11,AD$3))/'Station-to-Station Summaries'!AG13</f>
        <v>0.0012424969308840754</v>
      </c>
      <c r="AE11" s="193">
        <f ca="1">'Station-to-Station Summaries'!AD10+OFFSET('Station-to-Station Summaries'!X4,AE$3,$B11)</f>
        <v>0</v>
      </c>
      <c r="AF11" s="165">
        <f ca="1">'Station-to-Station Summaries'!AE10+OFFSET('Station-to-Station Summaries'!X4,AF$3,$B11)</f>
        <v>149.34</v>
      </c>
      <c r="AG11" s="165">
        <f ca="1">'Station-to-Station Summaries'!AF10+OFFSET('Station-to-Station Summaries'!X4,AG$3,$B11)</f>
        <v>1606.9</v>
      </c>
      <c r="AH11" s="195">
        <f ca="1">SUM(OFFSET(Z11,0,$B11-1):AG11)</f>
        <v>1756.24</v>
      </c>
    </row>
    <row r="12" spans="2:34" ht="15">
      <c r="B12">
        <v>7</v>
      </c>
      <c r="C12" s="11" t="s">
        <v>6</v>
      </c>
      <c r="D12" s="184">
        <f ca="1">('Station-to-Station Summaries'!C11+OFFSET('Station-to-Station Summaries'!B4,$B12,D$3))/'Station-to-Station Summaries'!K13</f>
        <v>0.05794491207076958</v>
      </c>
      <c r="E12" s="184">
        <f ca="1">('Station-to-Station Summaries'!D11+OFFSET('Station-to-Station Summaries'!B4,$B12,E$3))/'Station-to-Station Summaries'!K13</f>
        <v>0.010071496285854008</v>
      </c>
      <c r="F12" s="184">
        <f ca="1">('Station-to-Station Summaries'!E11+OFFSET('Station-to-Station Summaries'!B4,$B12,F$3))/'Station-to-Station Summaries'!K13</f>
        <v>0.026960000874238117</v>
      </c>
      <c r="G12" s="184">
        <f ca="1">('Station-to-Station Summaries'!F11+OFFSET('Station-to-Station Summaries'!B4,$B12,G$3))/'Station-to-Station Summaries'!K13</f>
        <v>0.00415877803367456</v>
      </c>
      <c r="H12" s="184">
        <f ca="1">('Station-to-Station Summaries'!G11+OFFSET('Station-to-Station Summaries'!B4,$B12,H$3))/'Station-to-Station Summaries'!K13</f>
        <v>8.742381151426238E-05</v>
      </c>
      <c r="I12" s="184">
        <f ca="1">('Station-to-Station Summaries'!H11+OFFSET('Station-to-Station Summaries'!B4,$B12,I$3))/'Station-to-Station Summaries'!K13</f>
        <v>0.0019513267929394346</v>
      </c>
      <c r="J12" s="193">
        <f ca="1">'Station-to-Station Summaries'!I11+OFFSET('Station-to-Station Summaries'!B4,J$3,$B12)</f>
        <v>0</v>
      </c>
      <c r="K12" s="167">
        <f ca="1">'Station-to-Station Summaries'!J11+OFFSET('Station-to-Station Summaries'!B4,K$3,$B12)</f>
        <v>1669.8799999999999</v>
      </c>
      <c r="L12" s="195">
        <f ca="1">SUM(OFFSET(D12,0,$B12-1):K12)</f>
        <v>1669.8799999999999</v>
      </c>
      <c r="N12" s="11" t="s">
        <v>6</v>
      </c>
      <c r="O12" s="184">
        <f ca="1">('Station-to-Station Summaries'!N11+OFFSET('Station-to-Station Summaries'!M4,$B12,O$3))/'Station-to-Station Summaries'!V13</f>
        <v>0.11294137139271167</v>
      </c>
      <c r="P12" s="184">
        <f ca="1">('Station-to-Station Summaries'!O11+OFFSET('Station-to-Station Summaries'!M4,$B12,P$3))/'Station-to-Station Summaries'!V13</f>
        <v>0.006389090088003027</v>
      </c>
      <c r="Q12" s="184">
        <f ca="1">('Station-to-Station Summaries'!P11+OFFSET('Station-to-Station Summaries'!M4,$B12,Q$3))/'Station-to-Station Summaries'!V13</f>
        <v>0.010325180126154288</v>
      </c>
      <c r="R12" s="184">
        <f ca="1">('Station-to-Station Summaries'!Q11+OFFSET('Station-to-Station Summaries'!M4,$B12,R$3))/'Station-to-Station Summaries'!V13</f>
        <v>0.00377993671758389</v>
      </c>
      <c r="S12" s="184">
        <f ca="1">('Station-to-Station Summaries'!R11+OFFSET('Station-to-Station Summaries'!M4,$B12,S$3))/'Station-to-Station Summaries'!V13</f>
        <v>8.064255991742201E-06</v>
      </c>
      <c r="T12" s="184">
        <f ca="1">('Station-to-Station Summaries'!S11+OFFSET('Station-to-Station Summaries'!M4,$B12,T$3))/'Station-to-Station Summaries'!V13</f>
        <v>0.00337965637472105</v>
      </c>
      <c r="U12" s="193">
        <f ca="1">'Station-to-Station Summaries'!T11+OFFSET('Station-to-Station Summaries'!M4,U$3,$B12)</f>
        <v>0</v>
      </c>
      <c r="V12" s="167">
        <f ca="1">'Station-to-Station Summaries'!U11+OFFSET('Station-to-Station Summaries'!M4,V$3,$B12)</f>
        <v>120.64</v>
      </c>
      <c r="W12" s="195">
        <f ca="1">SUM(OFFSET(O12,0,$B12-1):V12)</f>
        <v>120.64</v>
      </c>
      <c r="Y12" s="11" t="s">
        <v>6</v>
      </c>
      <c r="Z12" s="184">
        <f ca="1">('Station-to-Station Summaries'!Y11+OFFSET('Station-to-Station Summaries'!X4,$B12,Z$3))/'Station-to-Station Summaries'!AG13</f>
        <v>0.08446999055221459</v>
      </c>
      <c r="AA12" s="184">
        <f ca="1">('Station-to-Station Summaries'!Z11+OFFSET('Station-to-Station Summaries'!X4,$B12,AA$3))/'Station-to-Station Summaries'!AG13</f>
        <v>0.008295452616810271</v>
      </c>
      <c r="AB12" s="184">
        <f ca="1">('Station-to-Station Summaries'!AA11+OFFSET('Station-to-Station Summaries'!X4,$B12,AB$3))/'Station-to-Station Summaries'!AG13</f>
        <v>0.018936940275286973</v>
      </c>
      <c r="AC12" s="184">
        <f ca="1">('Station-to-Station Summaries'!AB11+OFFSET('Station-to-Station Summaries'!X4,$B12,AC$3))/'Station-to-Station Summaries'!AG13</f>
        <v>0.003976060895785836</v>
      </c>
      <c r="AD12" s="184">
        <f ca="1">('Station-to-Station Summaries'!AC11+OFFSET('Station-to-Station Summaries'!X4,$B12,AD$3))/'Station-to-Station Summaries'!AG13</f>
        <v>4.9148284972363826E-05</v>
      </c>
      <c r="AE12" s="184">
        <f ca="1">('Station-to-Station Summaries'!AD11+OFFSET('Station-to-Station Summaries'!X4,$B12,AE$3))/'Station-to-Station Summaries'!AG13</f>
        <v>0.002640217581932667</v>
      </c>
      <c r="AF12" s="193">
        <f ca="1">'Station-to-Station Summaries'!AE11+OFFSET('Station-to-Station Summaries'!X4,AF$3,$B12)</f>
        <v>0</v>
      </c>
      <c r="AG12" s="167">
        <f ca="1">'Station-to-Station Summaries'!AF11+OFFSET('Station-to-Station Summaries'!X4,AG$3,$B12)</f>
        <v>1790.52</v>
      </c>
      <c r="AH12" s="195">
        <f ca="1">SUM(OFFSET(Z12,0,$B12-1):AG12)</f>
        <v>1790.52</v>
      </c>
    </row>
    <row r="13" spans="2:34" ht="15">
      <c r="B13">
        <v>8</v>
      </c>
      <c r="C13" s="9" t="s">
        <v>106</v>
      </c>
      <c r="D13" s="184">
        <f ca="1">('Station-to-Station Summaries'!C12+OFFSET('Station-to-Station Summaries'!B4,$B13,D$3))/'Station-to-Station Summaries'!K13</f>
        <v>0.26339633311750577</v>
      </c>
      <c r="E13" s="185">
        <f ca="1">('Station-to-Station Summaries'!D12+OFFSET('Station-to-Station Summaries'!B4,$B13,E$3))/'Station-to-Station Summaries'!K13</f>
        <v>0.07177426625468195</v>
      </c>
      <c r="F13" s="185">
        <f ca="1">('Station-to-Station Summaries'!E12+OFFSET('Station-to-Station Summaries'!B4,$B13,F$3))/'Station-to-Station Summaries'!K13</f>
        <v>0.25468810189245233</v>
      </c>
      <c r="G13" s="185">
        <f ca="1">('Station-to-Station Summaries'!F12+OFFSET('Station-to-Station Summaries'!B4,$B13,G$3))/'Station-to-Station Summaries'!K13</f>
        <v>0.04287181756836133</v>
      </c>
      <c r="H13" s="185">
        <f ca="1">('Station-to-Station Summaries'!G12+OFFSET('Station-to-Station Summaries'!B4,$B13,H$3))/'Station-to-Station Summaries'!K13</f>
        <v>0.00058601273655654</v>
      </c>
      <c r="I13" s="185">
        <f ca="1">('Station-to-Station Summaries'!H12+OFFSET('Station-to-Station Summaries'!B4,$B13,I$3))/'Station-to-Station Summaries'!K13</f>
        <v>0.02762729043556182</v>
      </c>
      <c r="J13" s="186">
        <f ca="1">('Station-to-Station Summaries'!I12+OFFSET('Station-to-Station Summaries'!B4,$B13,J$3))/'Station-to-Station Summaries'!K13</f>
        <v>0.05702627905134236</v>
      </c>
      <c r="K13" s="193">
        <f ca="1">'Station-to-Station Summaries'!J12+OFFSET('Station-to-Station Summaries'!B4,K$3,$B13)</f>
        <v>0</v>
      </c>
      <c r="L13" s="195">
        <f ca="1">SUM(OFFSET(D13,0,$B13-1):K13)</f>
        <v>0</v>
      </c>
      <c r="N13" s="9" t="s">
        <v>106</v>
      </c>
      <c r="O13" s="184">
        <f ca="1">('Station-to-Station Summaries'!N12+OFFSET('Station-to-Station Summaries'!M4,$B13,O$3))/'Station-to-Station Summaries'!V13</f>
        <v>0.44299670685109865</v>
      </c>
      <c r="P13" s="185">
        <f ca="1">('Station-to-Station Summaries'!O12+OFFSET('Station-to-Station Summaries'!M4,$B13,P$3))/'Station-to-Station Summaries'!V13</f>
        <v>0.03325405925322057</v>
      </c>
      <c r="Q13" s="185">
        <f ca="1">('Station-to-Station Summaries'!P12+OFFSET('Station-to-Station Summaries'!M4,$B13,Q$3))/'Station-to-Station Summaries'!V13</f>
        <v>0.0698628489990059</v>
      </c>
      <c r="R13" s="185">
        <f ca="1">('Station-to-Station Summaries'!Q12+OFFSET('Station-to-Station Summaries'!M4,$B13,R$3))/'Station-to-Station Summaries'!V13</f>
        <v>0.027285043590969206</v>
      </c>
      <c r="S13" s="185">
        <f ca="1">('Station-to-Station Summaries'!R12+OFFSET('Station-to-Station Summaries'!M4,$B13,S$3))/'Station-to-Station Summaries'!V13</f>
        <v>7.477764646888223E-05</v>
      </c>
      <c r="T13" s="185">
        <f ca="1">('Station-to-Station Summaries'!S12+OFFSET('Station-to-Station Summaries'!M4,$B13,T$3))/'Station-to-Station Summaries'!V13</f>
        <v>0.02924759025368683</v>
      </c>
      <c r="U13" s="186">
        <f ca="1">('Station-to-Station Summaries'!T12+OFFSET('Station-to-Station Summaries'!M4,$B13,U$3))/'Station-to-Station Summaries'!V13</f>
        <v>0.004422144740198996</v>
      </c>
      <c r="V13" s="193">
        <f ca="1">'Station-to-Station Summaries'!U12+OFFSET('Station-to-Station Summaries'!M4,V$3,$B13)</f>
        <v>0</v>
      </c>
      <c r="W13" s="195">
        <f ca="1">SUM(OFFSET(O13,0,$B13-1):V13)</f>
        <v>0</v>
      </c>
      <c r="Y13" s="9" t="s">
        <v>106</v>
      </c>
      <c r="Z13" s="184">
        <f ca="1">('Station-to-Station Summaries'!Y12+OFFSET('Station-to-Station Summaries'!X4,$B13,Z$3))/'Station-to-Station Summaries'!AG13</f>
        <v>0.3500185278426803</v>
      </c>
      <c r="AA13" s="185">
        <f ca="1">('Station-to-Station Summaries'!Z12+OFFSET('Station-to-Station Summaries'!X4,$B13,AA$3))/'Station-to-Station Summaries'!AG13</f>
        <v>0.053195769994512365</v>
      </c>
      <c r="AB13" s="185">
        <f ca="1">('Station-to-Station Summaries'!AA12+OFFSET('Station-to-Station Summaries'!X4,$B13,AB$3))/'Station-to-Station Summaries'!AG13</f>
        <v>0.1655459207630643</v>
      </c>
      <c r="AC13" s="185">
        <f ca="1">('Station-to-Station Summaries'!AB12+OFFSET('Station-to-Station Summaries'!X4,$B13,AC$3))/'Station-to-Station Summaries'!AG13</f>
        <v>0.03535423537997636</v>
      </c>
      <c r="AD13" s="185">
        <f ca="1">('Station-to-Station Summaries'!AC12+OFFSET('Station-to-Station Summaries'!X4,$B13,AD$3))/'Station-to-Station Summaries'!AG13</f>
        <v>0.00033944139261488684</v>
      </c>
      <c r="AE13" s="185">
        <f ca="1">('Station-to-Station Summaries'!AD12+OFFSET('Station-to-Station Summaries'!X4,$B13,AE$3))/'Station-to-Station Summaries'!AG13</f>
        <v>0.02840876946837821</v>
      </c>
      <c r="AF13" s="186">
        <f ca="1">('Station-to-Station Summaries'!AE12+OFFSET('Station-to-Station Summaries'!X4,$B13,AF$3))/'Station-to-Station Summaries'!AG13</f>
        <v>0.03165503137004204</v>
      </c>
      <c r="AG13" s="193">
        <f ca="1">'Station-to-Station Summaries'!AF12+OFFSET('Station-to-Station Summaries'!X4,AG$3,$B13)</f>
        <v>0</v>
      </c>
      <c r="AH13" s="195">
        <f ca="1">SUM(OFFSET(Z13,0,$B13-1):AG13)</f>
        <v>0</v>
      </c>
    </row>
    <row r="14" spans="3:34" ht="15.75" thickBot="1">
      <c r="C14" s="192" t="s">
        <v>117</v>
      </c>
      <c r="D14" s="194">
        <f ca="1">SUM(D6:OFFSET(D6,D$3-1,0))</f>
        <v>0</v>
      </c>
      <c r="E14" s="194">
        <f ca="1">SUM(E6:OFFSET(E6,E$3-1,0))</f>
        <v>587.76</v>
      </c>
      <c r="F14" s="194">
        <f ca="1">SUM(F6:OFFSET(F6,F$3-1,0))</f>
        <v>148.8</v>
      </c>
      <c r="G14" s="194">
        <f ca="1">SUM(G6:OFFSET(G6,G$3-1,0))</f>
        <v>1191.9</v>
      </c>
      <c r="H14" s="194">
        <f ca="1">SUM(H6:OFFSET(H6,H$3-1,0))</f>
        <v>26.619999999999997</v>
      </c>
      <c r="I14" s="194">
        <f ca="1">SUM(I6:OFFSET(I6,I$3-1,0))</f>
        <v>3340.86</v>
      </c>
      <c r="J14" s="194">
        <f ca="1">SUM(J6:OFFSET(J6,J$3-1,0))</f>
        <v>2962.64</v>
      </c>
      <c r="K14" s="194">
        <f ca="1">SUM(K6:OFFSET(K6,K$3-1,0))</f>
        <v>21024.06</v>
      </c>
      <c r="L14" s="14">
        <f>SUM(L6:L13)</f>
        <v>29282.640000000003</v>
      </c>
      <c r="N14" s="192" t="s">
        <v>117</v>
      </c>
      <c r="O14" s="194">
        <f ca="1">SUM(O6:OFFSET(O6,O$3-1,0))</f>
        <v>0</v>
      </c>
      <c r="P14" s="194">
        <f ca="1">SUM(P6:OFFSET(P6,P$3-1,0))</f>
        <v>167.70000000000002</v>
      </c>
      <c r="Q14" s="194">
        <f ca="1">SUM(Q6:OFFSET(Q6,Q$3-1,0))</f>
        <v>701.78</v>
      </c>
      <c r="R14" s="194">
        <f ca="1">SUM(R6:OFFSET(R6,R$3-1,0))</f>
        <v>2078.7400000000002</v>
      </c>
      <c r="S14" s="194">
        <f ca="1">SUM(S6:OFFSET(S6,S$3-1,0))</f>
        <v>42.86</v>
      </c>
      <c r="T14" s="194">
        <f ca="1">SUM(T6:OFFSET(T6,T$3-1,0))</f>
        <v>3993.7400000000002</v>
      </c>
      <c r="U14" s="194">
        <f ca="1">SUM(U6:OFFSET(U6,U$3-1,0))</f>
        <v>3732.6599999999994</v>
      </c>
      <c r="V14" s="194">
        <f ca="1">SUM(V6:OFFSET(V6,V$3-1,0))</f>
        <v>16563.4</v>
      </c>
      <c r="W14" s="14">
        <f>SUM(W6:W13)</f>
        <v>27280.879999999997</v>
      </c>
      <c r="Y14" s="192" t="s">
        <v>117</v>
      </c>
      <c r="Z14" s="194">
        <f ca="1">SUM(Z6:OFFSET(Z6,Z$3-1,0))</f>
        <v>0</v>
      </c>
      <c r="AA14" s="194">
        <f ca="1">SUM(AA6:OFFSET(AA6,AA$3-1,0))</f>
        <v>755.46</v>
      </c>
      <c r="AB14" s="194">
        <f ca="1">SUM(AB6:OFFSET(AB6,AB$3-1,0))</f>
        <v>850.5799999999999</v>
      </c>
      <c r="AC14" s="194">
        <f ca="1">SUM(AC6:OFFSET(AC6,AC$3-1,0))</f>
        <v>3270.6399999999994</v>
      </c>
      <c r="AD14" s="194">
        <f ca="1">SUM(AD6:OFFSET(AD6,AD$3-1,0))</f>
        <v>69.48</v>
      </c>
      <c r="AE14" s="194">
        <f ca="1">SUM(AE6:OFFSET(AE6,AE$3-1,0))</f>
        <v>7334.6</v>
      </c>
      <c r="AF14" s="194">
        <f ca="1">SUM(AF6:OFFSET(AF6,AF$3-1,0))</f>
        <v>6695.3</v>
      </c>
      <c r="AG14" s="194">
        <f ca="1">SUM(AG6:OFFSET(AG6,AG$3-1,0))</f>
        <v>37587.45999999999</v>
      </c>
      <c r="AH14" s="14">
        <f>SUM(AH6:AH13)</f>
        <v>56563.52</v>
      </c>
    </row>
    <row r="15" spans="3:34" ht="16.5" thickBot="1" thickTop="1">
      <c r="C15" s="187" t="s">
        <v>114</v>
      </c>
      <c r="D15" s="188">
        <f ca="1">D14+OFFSET(L5,D$3,0)</f>
        <v>12793.16</v>
      </c>
      <c r="E15" s="188">
        <f ca="1">E14+OFFSET(L5,E$3,0)</f>
        <v>3276.3599999999997</v>
      </c>
      <c r="F15" s="188">
        <f ca="1">F14+OFFSET(L5,F$3,0)</f>
        <v>9832.859999999999</v>
      </c>
      <c r="G15" s="188">
        <f ca="1">G14+OFFSET(L5,G$3,0)</f>
        <v>2707.6600000000003</v>
      </c>
      <c r="H15" s="188">
        <f ca="1">H14+OFFSET(L5,H$3,0)</f>
        <v>91.66</v>
      </c>
      <c r="I15" s="188">
        <f ca="1">I14+OFFSET(L5,I$3,0)</f>
        <v>4207</v>
      </c>
      <c r="J15" s="188">
        <f ca="1">J14+OFFSET(L5,J$3,0)</f>
        <v>4632.5199999999995</v>
      </c>
      <c r="K15" s="188">
        <f ca="1">K14+OFFSET(L5,K$3,0)</f>
        <v>21024.06</v>
      </c>
      <c r="L15" s="181"/>
      <c r="N15" s="196" t="s">
        <v>114</v>
      </c>
      <c r="O15" s="197">
        <f ca="1">O14+OFFSET(W5,O$3,0)</f>
        <v>21850.2</v>
      </c>
      <c r="P15" s="197">
        <f ca="1">P14+OFFSET(W5,P$3,0)</f>
        <v>1344.16</v>
      </c>
      <c r="Q15" s="197">
        <f ca="1">Q14+OFFSET(W5,Q$3,0)</f>
        <v>3032.74</v>
      </c>
      <c r="R15" s="197">
        <f ca="1">R14+OFFSET(W5,R$3,0)</f>
        <v>2964.04</v>
      </c>
      <c r="S15" s="197">
        <f ca="1">S14+OFFSET(W5,S$3,0)</f>
        <v>70.08</v>
      </c>
      <c r="T15" s="197">
        <f ca="1">T14+OFFSET(W5,T$3,0)</f>
        <v>4883.84</v>
      </c>
      <c r="U15" s="197">
        <f ca="1">U14+OFFSET(W5,U$3,0)</f>
        <v>3853.2999999999993</v>
      </c>
      <c r="V15" s="197">
        <f ca="1">V14+OFFSET(W5,V$3,0)</f>
        <v>16563.4</v>
      </c>
      <c r="W15" s="181"/>
      <c r="Y15" s="200" t="s">
        <v>114</v>
      </c>
      <c r="Z15" s="201">
        <f ca="1">Z14+OFFSET(AH5,Z$3,0)</f>
        <v>34643.36</v>
      </c>
      <c r="AA15" s="201">
        <f ca="1">AA14+OFFSET(AH5,AA$3,0)</f>
        <v>4620.5199999999995</v>
      </c>
      <c r="AB15" s="201">
        <f ca="1">AB14+OFFSET(AH5,AB$3,0)</f>
        <v>12865.6</v>
      </c>
      <c r="AC15" s="201">
        <f ca="1">AC14+OFFSET(AH5,AC$3,0)</f>
        <v>5671.7</v>
      </c>
      <c r="AD15" s="201">
        <f ca="1">AD14+OFFSET(AH5,AD$3,0)</f>
        <v>161.74</v>
      </c>
      <c r="AE15" s="201">
        <f ca="1">AE14+OFFSET(AH5,AE$3,0)</f>
        <v>9090.84</v>
      </c>
      <c r="AF15" s="201">
        <f ca="1">AF14+OFFSET(AH5,AF$3,0)</f>
        <v>8485.82</v>
      </c>
      <c r="AG15" s="201">
        <f ca="1">AG14+OFFSET(AH5,AG$3,0)</f>
        <v>37587.45999999999</v>
      </c>
      <c r="AH15" s="181"/>
    </row>
    <row r="16" spans="3:34" ht="16.5" thickBot="1" thickTop="1">
      <c r="C16" s="189" t="s">
        <v>115</v>
      </c>
      <c r="D16" s="190">
        <f>D15/SUM(D15:K15)</f>
        <v>0.21844273603746112</v>
      </c>
      <c r="E16" s="190">
        <f>E15/SUM(D15:K15)</f>
        <v>0.05594372638532591</v>
      </c>
      <c r="F16" s="190">
        <f>F15/SUM(D15:K15)</f>
        <v>0.16789572251682225</v>
      </c>
      <c r="G16" s="190">
        <f>G15/SUM(D15:K15)</f>
        <v>0.04623319482123197</v>
      </c>
      <c r="H16" s="190">
        <f>H15/SUM(D15:K15)</f>
        <v>0.001565091125663533</v>
      </c>
      <c r="I16" s="190">
        <f>I15/SUM(D15:K15)</f>
        <v>0.07183437012509801</v>
      </c>
      <c r="J16" s="190">
        <f>J15/SUM(D15:K15)</f>
        <v>0.07910010846016616</v>
      </c>
      <c r="K16" s="190">
        <f>K15/SUM(D15:K15)</f>
        <v>0.3589850505282311</v>
      </c>
      <c r="L16" s="181"/>
      <c r="N16" s="198" t="s">
        <v>115</v>
      </c>
      <c r="O16" s="199">
        <f>O15/SUM(O15:V15)</f>
        <v>0.4004672869790124</v>
      </c>
      <c r="P16" s="199">
        <f>P15/SUM(O15:V15)</f>
        <v>0.02463556894059136</v>
      </c>
      <c r="Q16" s="199">
        <f>Q15/SUM(O15:V15)</f>
        <v>0.055583617537264186</v>
      </c>
      <c r="R16" s="199">
        <f>R15/SUM(O15:V15)</f>
        <v>0.054324493931280804</v>
      </c>
      <c r="S16" s="199">
        <f>S15/SUM(O15:V15)</f>
        <v>0.0012844160452302124</v>
      </c>
      <c r="T16" s="199">
        <f>T15/SUM(O15:V15)</f>
        <v>0.08951030905161417</v>
      </c>
      <c r="U16" s="199">
        <f>U15/SUM(O15:V15)</f>
        <v>0.07062272184768231</v>
      </c>
      <c r="V16" s="199">
        <f>V15/SUM(O15:V15)</f>
        <v>0.3035715856673245</v>
      </c>
      <c r="W16" s="181"/>
      <c r="Y16" s="202" t="s">
        <v>115</v>
      </c>
      <c r="Z16" s="203">
        <f>Z15/SUM(Z15:AG15)</f>
        <v>0.30623412404319966</v>
      </c>
      <c r="AA16" s="203">
        <f>AA15/SUM(Z15:AG15)</f>
        <v>0.04084363915117023</v>
      </c>
      <c r="AB16" s="203">
        <f>AB15/SUM(Z15:AG15)</f>
        <v>0.11372700991734605</v>
      </c>
      <c r="AC16" s="203">
        <f>AC15/SUM(Z15:AG15)</f>
        <v>0.05013567048161077</v>
      </c>
      <c r="AD16" s="203">
        <f>AD15/SUM(Z15:AG15)</f>
        <v>0.001429720073998224</v>
      </c>
      <c r="AE16" s="203">
        <f>AE15/SUM(Z15:AG15)</f>
        <v>0.0803595674385187</v>
      </c>
      <c r="AF16" s="203">
        <f>AF15/SUM(Z15:AG15)</f>
        <v>0.07501142078852237</v>
      </c>
      <c r="AG16" s="203">
        <f>AG15/SUM(Z15:AG15)</f>
        <v>0.33225884810563416</v>
      </c>
      <c r="AH16" s="181"/>
    </row>
    <row r="17" spans="7:34" ht="15.75" thickTop="1">
      <c r="G17" s="204" t="s">
        <v>107</v>
      </c>
      <c r="H17" s="204"/>
      <c r="I17" s="204"/>
      <c r="J17" s="204"/>
      <c r="K17" s="204"/>
      <c r="L17" s="211"/>
      <c r="R17" s="204" t="s">
        <v>107</v>
      </c>
      <c r="S17" s="204"/>
      <c r="T17" s="204"/>
      <c r="U17" s="204"/>
      <c r="V17" s="204"/>
      <c r="W17" s="211"/>
      <c r="AC17" s="204" t="s">
        <v>107</v>
      </c>
      <c r="AD17" s="204"/>
      <c r="AE17" s="204"/>
      <c r="AF17" s="204"/>
      <c r="AG17" s="204"/>
      <c r="AH17" s="211"/>
    </row>
    <row r="18" spans="4:34" s="174" customFormat="1" ht="15">
      <c r="D18" s="171" t="s">
        <v>111</v>
      </c>
      <c r="E18" s="171" t="s">
        <v>112</v>
      </c>
      <c r="G18" s="175" t="s">
        <v>109</v>
      </c>
      <c r="I18" s="175" t="s">
        <v>110</v>
      </c>
      <c r="J18" s="176"/>
      <c r="K18" s="176"/>
      <c r="L18" s="176"/>
      <c r="O18" s="171" t="s">
        <v>111</v>
      </c>
      <c r="P18" s="171" t="s">
        <v>112</v>
      </c>
      <c r="R18" s="175" t="s">
        <v>109</v>
      </c>
      <c r="T18" s="175" t="s">
        <v>110</v>
      </c>
      <c r="U18" s="176"/>
      <c r="V18" s="176"/>
      <c r="W18" s="176"/>
      <c r="Z18" s="171" t="s">
        <v>111</v>
      </c>
      <c r="AA18" s="171" t="s">
        <v>112</v>
      </c>
      <c r="AC18" s="175" t="s">
        <v>109</v>
      </c>
      <c r="AE18" s="175" t="s">
        <v>110</v>
      </c>
      <c r="AF18" s="176"/>
      <c r="AG18" s="176"/>
      <c r="AH18" s="176"/>
    </row>
    <row r="19" spans="3:31" ht="15">
      <c r="C19" s="2" t="s">
        <v>9</v>
      </c>
      <c r="D19" s="1">
        <f>SUM(D6:E6)</f>
        <v>587.76</v>
      </c>
      <c r="E19" s="4">
        <f>D19/D22</f>
        <v>0.02007196072485268</v>
      </c>
      <c r="G19" s="178">
        <f>'Station-to-Station Summaries'!F17</f>
        <v>365</v>
      </c>
      <c r="I19" s="97">
        <f>D19*G19/10^6</f>
        <v>0.21453239999999998</v>
      </c>
      <c r="N19" s="2" t="s">
        <v>9</v>
      </c>
      <c r="O19" s="1">
        <f>SUM(O6:P6)</f>
        <v>167.70000000000002</v>
      </c>
      <c r="P19" s="4">
        <f>O19/O22</f>
        <v>0.006147162408250761</v>
      </c>
      <c r="R19" s="178">
        <f>'Station-to-Station Summaries'!Q17</f>
        <v>365</v>
      </c>
      <c r="T19" s="97">
        <f>O19*R19/10^6</f>
        <v>0.06121050000000001</v>
      </c>
      <c r="Y19" s="2" t="s">
        <v>9</v>
      </c>
      <c r="Z19" s="1">
        <f>SUM(Z6:AA6)</f>
        <v>755.46</v>
      </c>
      <c r="AA19" s="4">
        <f>Z19/Z22</f>
        <v>0.013355958045043874</v>
      </c>
      <c r="AC19" s="178">
        <f>'Station-to-Station Summaries'!AB17</f>
        <v>365</v>
      </c>
      <c r="AE19" s="97">
        <f>Z19*AC19/10^6</f>
        <v>0.2757429</v>
      </c>
    </row>
    <row r="20" spans="3:31" ht="15">
      <c r="C20" s="2" t="s">
        <v>10</v>
      </c>
      <c r="D20" s="1">
        <f>SUM(L12:L13)</f>
        <v>1669.8799999999999</v>
      </c>
      <c r="E20" s="4">
        <f>D20/D22</f>
        <v>0.05702627905134237</v>
      </c>
      <c r="G20" s="178">
        <f>'Station-to-Station Summaries'!F18</f>
        <v>257.5</v>
      </c>
      <c r="I20" s="97">
        <f>D20*G20/10^6</f>
        <v>0.4299941</v>
      </c>
      <c r="N20" s="2" t="s">
        <v>10</v>
      </c>
      <c r="O20" s="1">
        <f>SUM(W12:W13)</f>
        <v>120.64</v>
      </c>
      <c r="P20" s="4">
        <f>O20/O22</f>
        <v>0.004422144740198996</v>
      </c>
      <c r="R20" s="178">
        <f>'Station-to-Station Summaries'!Q18</f>
        <v>257.5</v>
      </c>
      <c r="T20" s="97">
        <f>O20*R20/10^6</f>
        <v>0.0310648</v>
      </c>
      <c r="Y20" s="2" t="s">
        <v>10</v>
      </c>
      <c r="Z20" s="1">
        <f>SUM(AH12:AH13)</f>
        <v>1790.52</v>
      </c>
      <c r="AA20" s="4">
        <f>Z20/Z22</f>
        <v>0.03165503137004204</v>
      </c>
      <c r="AC20" s="178">
        <f>'Station-to-Station Summaries'!AB18</f>
        <v>257.5</v>
      </c>
      <c r="AE20" s="97">
        <f>Z20*AC20/10^6</f>
        <v>0.46105890000000005</v>
      </c>
    </row>
    <row r="21" spans="3:31" ht="15">
      <c r="C21" s="2" t="s">
        <v>11</v>
      </c>
      <c r="D21" s="3">
        <f>SUM(F6:K8,J11:K11,H9:K10)</f>
        <v>27024.999999999996</v>
      </c>
      <c r="E21" s="5">
        <f>D21/D22</f>
        <v>0.922901760223805</v>
      </c>
      <c r="G21" s="178">
        <f>'Station-to-Station Summaries'!F19</f>
        <v>365</v>
      </c>
      <c r="I21" s="172">
        <f>D21*G21/10^6</f>
        <v>9.864124999999998</v>
      </c>
      <c r="N21" s="2" t="s">
        <v>11</v>
      </c>
      <c r="O21" s="3">
        <f>SUM(Q6:V8,U11:V11,S9:V10)</f>
        <v>26992.54</v>
      </c>
      <c r="P21" s="5">
        <f>O21/O22</f>
        <v>0.9894306928515503</v>
      </c>
      <c r="R21" s="178">
        <f>'Station-to-Station Summaries'!Q19</f>
        <v>365</v>
      </c>
      <c r="T21" s="172">
        <f>O21*R21/10^6</f>
        <v>9.8522771</v>
      </c>
      <c r="Y21" s="2" t="s">
        <v>11</v>
      </c>
      <c r="Z21" s="3">
        <f>SUM(AB6:AG8,AF11:AG11,AD9:AG10)</f>
        <v>54017.53999999999</v>
      </c>
      <c r="AA21" s="5">
        <f>Z21/Z22</f>
        <v>0.954989010584914</v>
      </c>
      <c r="AC21" s="178">
        <f>'Station-to-Station Summaries'!AB19</f>
        <v>365</v>
      </c>
      <c r="AE21" s="172">
        <f>Z21*AC21/10^6</f>
        <v>19.716402099999996</v>
      </c>
    </row>
    <row r="22" spans="3:31" ht="15.75" thickBot="1">
      <c r="C22" s="18" t="s">
        <v>7</v>
      </c>
      <c r="D22" s="15">
        <f>SUM(D19:D21)</f>
        <v>29282.639999999996</v>
      </c>
      <c r="E22" s="16">
        <f>SUM(E19:E21)</f>
        <v>1</v>
      </c>
      <c r="I22" s="173">
        <f>SUM(I19:I21)</f>
        <v>10.508651499999997</v>
      </c>
      <c r="N22" s="18" t="s">
        <v>7</v>
      </c>
      <c r="O22" s="15">
        <f>SUM(O19:O21)</f>
        <v>27280.88</v>
      </c>
      <c r="P22" s="16">
        <f>SUM(P19:P21)</f>
        <v>1</v>
      </c>
      <c r="T22" s="173">
        <f>SUM(T19:T21)</f>
        <v>9.944552400000001</v>
      </c>
      <c r="Y22" s="18" t="s">
        <v>7</v>
      </c>
      <c r="Z22" s="15">
        <f>SUM(Z19:Z21)</f>
        <v>56563.52</v>
      </c>
      <c r="AA22" s="16">
        <f>SUM(AA19:AA21)</f>
        <v>1</v>
      </c>
      <c r="AE22" s="173">
        <f>SUM(AE19:AE21)</f>
        <v>20.453203899999995</v>
      </c>
    </row>
    <row r="23" spans="3:25" ht="15.75" thickTop="1">
      <c r="C23" s="17"/>
      <c r="N23" s="17"/>
      <c r="Y23" s="17"/>
    </row>
    <row r="24" spans="4:34" ht="19.5" thickBot="1">
      <c r="D24" s="208" t="s">
        <v>8</v>
      </c>
      <c r="E24" s="208"/>
      <c r="F24" s="208"/>
      <c r="G24" s="208"/>
      <c r="H24" s="208"/>
      <c r="I24" s="208"/>
      <c r="J24" s="208"/>
      <c r="K24" s="208"/>
      <c r="L24" s="208"/>
      <c r="O24" s="209" t="s">
        <v>14</v>
      </c>
      <c r="P24" s="209"/>
      <c r="Q24" s="209"/>
      <c r="R24" s="209"/>
      <c r="S24" s="209"/>
      <c r="T24" s="209"/>
      <c r="U24" s="209"/>
      <c r="V24" s="209"/>
      <c r="W24" s="209"/>
      <c r="Z24" s="210" t="s">
        <v>15</v>
      </c>
      <c r="AA24" s="210"/>
      <c r="AB24" s="210"/>
      <c r="AC24" s="210"/>
      <c r="AD24" s="210"/>
      <c r="AE24" s="210"/>
      <c r="AF24" s="210"/>
      <c r="AG24" s="210"/>
      <c r="AH24" s="210"/>
    </row>
    <row r="25" spans="3:34" ht="30.75" thickTop="1">
      <c r="C25" s="19" t="s">
        <v>13</v>
      </c>
      <c r="D25" s="6" t="s">
        <v>0</v>
      </c>
      <c r="E25" s="6" t="s">
        <v>1</v>
      </c>
      <c r="F25" s="6" t="s">
        <v>2</v>
      </c>
      <c r="G25" s="6" t="s">
        <v>3</v>
      </c>
      <c r="H25" s="6" t="s">
        <v>4</v>
      </c>
      <c r="I25" s="7" t="s">
        <v>5</v>
      </c>
      <c r="J25" s="6" t="s">
        <v>6</v>
      </c>
      <c r="K25" s="7" t="s">
        <v>106</v>
      </c>
      <c r="L25" s="191" t="s">
        <v>116</v>
      </c>
      <c r="N25" s="20" t="s">
        <v>13</v>
      </c>
      <c r="O25" s="6" t="s">
        <v>0</v>
      </c>
      <c r="P25" s="6" t="s">
        <v>1</v>
      </c>
      <c r="Q25" s="6" t="s">
        <v>2</v>
      </c>
      <c r="R25" s="6" t="s">
        <v>3</v>
      </c>
      <c r="S25" s="6" t="s">
        <v>4</v>
      </c>
      <c r="T25" s="7" t="s">
        <v>5</v>
      </c>
      <c r="U25" s="6" t="s">
        <v>6</v>
      </c>
      <c r="V25" s="7" t="s">
        <v>106</v>
      </c>
      <c r="W25" s="191" t="s">
        <v>116</v>
      </c>
      <c r="Y25" s="21" t="s">
        <v>13</v>
      </c>
      <c r="Z25" s="6" t="s">
        <v>0</v>
      </c>
      <c r="AA25" s="6" t="s">
        <v>1</v>
      </c>
      <c r="AB25" s="6" t="s">
        <v>2</v>
      </c>
      <c r="AC25" s="6" t="s">
        <v>3</v>
      </c>
      <c r="AD25" s="6" t="s">
        <v>4</v>
      </c>
      <c r="AE25" s="7" t="s">
        <v>5</v>
      </c>
      <c r="AF25" s="6" t="s">
        <v>6</v>
      </c>
      <c r="AG25" s="7" t="s">
        <v>106</v>
      </c>
      <c r="AH25" s="191" t="s">
        <v>116</v>
      </c>
    </row>
    <row r="26" spans="2:34" ht="15">
      <c r="B26">
        <v>1</v>
      </c>
      <c r="C26" s="9" t="s">
        <v>0</v>
      </c>
      <c r="D26" s="193">
        <f ca="1">'Station-to-Station Summaries'!C24+OFFSET('Station-to-Station Summaries'!B23,D$3,$B26)</f>
        <v>0</v>
      </c>
      <c r="E26" s="167">
        <f ca="1">'Station-to-Station Summaries'!D24+OFFSET('Station-to-Station Summaries'!B23,E$3,$B26)</f>
        <v>9913.080108715476</v>
      </c>
      <c r="F26" s="165">
        <f ca="1">'Station-to-Station Summaries'!E24+OFFSET('Station-to-Station Summaries'!B23,F$3,$B26)</f>
        <v>4653.078418376653</v>
      </c>
      <c r="G26" s="165">
        <f ca="1">'Station-to-Station Summaries'!F24+OFFSET('Station-to-Station Summaries'!B23,G$3,$B26)</f>
        <v>30953.086870070772</v>
      </c>
      <c r="H26" s="165">
        <f ca="1">'Station-to-Station Summaries'!G24+OFFSET('Station-to-Station Summaries'!B23,H$3,$B26)</f>
        <v>606.9232719621721</v>
      </c>
      <c r="I26" s="165">
        <f ca="1">'Station-to-Station Summaries'!H24+OFFSET('Station-to-Station Summaries'!B23,I$3,$B26)</f>
        <v>161846.2058565792</v>
      </c>
      <c r="J26" s="165">
        <f ca="1">'Station-to-Station Summaries'!I24+OFFSET('Station-to-Station Summaries'!B23,J$3,$B26)</f>
        <v>137164.6594634509</v>
      </c>
      <c r="K26" s="165">
        <f ca="1">'Station-to-Station Summaries'!J24+OFFSET('Station-to-Station Summaries'!B23,K$3,$B26)</f>
        <v>623310.2003051507</v>
      </c>
      <c r="L26" s="195">
        <f ca="1">SUM(OFFSET(D26,0,$B26-1):K26)</f>
        <v>968447.2342943059</v>
      </c>
      <c r="N26" s="9" t="s">
        <v>0</v>
      </c>
      <c r="O26" s="193">
        <f ca="1">'Station-to-Station Summaries'!N24+OFFSET('Station-to-Station Summaries'!M23,O$3,$B26)</f>
        <v>0</v>
      </c>
      <c r="P26" s="167">
        <f ca="1">'Station-to-Station Summaries'!O24+OFFSET('Station-to-Station Summaries'!M23,P$3,$B26)</f>
        <v>2832.3086024901363</v>
      </c>
      <c r="Q26" s="165">
        <f ca="1">'Station-to-Station Summaries'!P24+OFFSET('Station-to-Station Summaries'!M23,Q$3,$B26)</f>
        <v>34392.31874452308</v>
      </c>
      <c r="R26" s="165">
        <f ca="1">'Station-to-Station Summaries'!Q24+OFFSET('Station-to-Station Summaries'!M23,R$3,$B26)</f>
        <v>109650.80446783242</v>
      </c>
      <c r="S26" s="165">
        <f ca="1">'Station-to-Station Summaries'!R24+OFFSET('Station-to-Station Summaries'!M23,S$3,$B26)</f>
        <v>809.2310292828961</v>
      </c>
      <c r="T26" s="165">
        <f ca="1">'Station-to-Station Summaries'!S24+OFFSET('Station-to-Station Summaries'!M23,T$3,$B26)</f>
        <v>293953.171387012</v>
      </c>
      <c r="U26" s="165">
        <f ca="1">'Station-to-Station Summaries'!T24+OFFSET('Station-to-Station Summaries'!M23,U$3,$B26)</f>
        <v>249040.84926181127</v>
      </c>
      <c r="V26" s="165">
        <f ca="1">'Station-to-Station Summaries'!U24+OFFSET('Station-to-Station Summaries'!M23,V$3,$B26)</f>
        <v>976741.8523444555</v>
      </c>
      <c r="W26" s="195">
        <f ca="1">SUM(OFFSET(O26,0,$B26-1):V26)</f>
        <v>1667420.5358374072</v>
      </c>
      <c r="Y26" s="9" t="s">
        <v>0</v>
      </c>
      <c r="Z26" s="193">
        <f ca="1">'Station-to-Station Summaries'!Y24+OFFSET('Station-to-Station Summaries'!X23,Z$3,$B26)</f>
        <v>0</v>
      </c>
      <c r="AA26" s="167">
        <f ca="1">'Station-to-Station Summaries'!Z24+OFFSET('Station-to-Station Summaries'!X23,AA$3,$B26)</f>
        <v>12745.388711205613</v>
      </c>
      <c r="AB26" s="165">
        <f ca="1">'Station-to-Station Summaries'!AA24+OFFSET('Station-to-Station Summaries'!X23,AB$3,$B26)</f>
        <v>39045.39716289973</v>
      </c>
      <c r="AC26" s="165">
        <f ca="1">'Station-to-Station Summaries'!AB24+OFFSET('Station-to-Station Summaries'!X23,AC$3,$B26)</f>
        <v>140603.8913379032</v>
      </c>
      <c r="AD26" s="165">
        <f ca="1">'Station-to-Station Summaries'!AC24+OFFSET('Station-to-Station Summaries'!X23,AD$3,$B26)</f>
        <v>1416.1543012450682</v>
      </c>
      <c r="AE26" s="165">
        <f ca="1">'Station-to-Station Summaries'!AD24+OFFSET('Station-to-Station Summaries'!X23,AE$3,$B26)</f>
        <v>455799.37724359124</v>
      </c>
      <c r="AF26" s="165">
        <f ca="1">'Station-to-Station Summaries'!AE24+OFFSET('Station-to-Station Summaries'!X23,AF$3,$B26)</f>
        <v>386205.50872526213</v>
      </c>
      <c r="AG26" s="165">
        <f ca="1">'Station-to-Station Summaries'!AF24+OFFSET('Station-to-Station Summaries'!X23,AG$3,$B26)</f>
        <v>1600052.0526496063</v>
      </c>
      <c r="AH26" s="195">
        <f ca="1">SUM(OFFSET(Z26,0,$B26-1):AG26)</f>
        <v>2635867.7701317132</v>
      </c>
    </row>
    <row r="27" spans="2:34" ht="15">
      <c r="B27">
        <v>2</v>
      </c>
      <c r="C27" s="9" t="s">
        <v>1</v>
      </c>
      <c r="D27" s="183">
        <f ca="1">('Station-to-Station Summaries'!C25+OFFSET('Station-to-Station Summaries'!B23,$B27,D$3))/'Station-to-Station Summaries'!K32</f>
        <v>0.004738878143133462</v>
      </c>
      <c r="E27" s="193">
        <f ca="1">'Station-to-Station Summaries'!D25+OFFSET('Station-to-Station Summaries'!B23,E$3,$B27)</f>
        <v>0</v>
      </c>
      <c r="F27" s="165">
        <f ca="1">'Station-to-Station Summaries'!E25+OFFSET('Station-to-Station Summaries'!B23,F$3,$B27)</f>
        <v>2630.000845169412</v>
      </c>
      <c r="G27" s="165">
        <f ca="1">'Station-to-Station Summaries'!F25+OFFSET('Station-to-Station Summaries'!B23,G$3,$B27)</f>
        <v>2630.000845169412</v>
      </c>
      <c r="H27" s="165">
        <f ca="1">'Station-to-Station Summaries'!G25+OFFSET('Station-to-Station Summaries'!B23,H$3,$B27)</f>
        <v>0</v>
      </c>
      <c r="I27" s="165">
        <f ca="1">'Station-to-Station Summaries'!H25+OFFSET('Station-to-Station Summaries'!B23,I$3,$B27)</f>
        <v>13150.00422584706</v>
      </c>
      <c r="J27" s="165">
        <f ca="1">'Station-to-Station Summaries'!I25+OFFSET('Station-to-Station Summaries'!B23,J$3,$B27)</f>
        <v>23872.315363845435</v>
      </c>
      <c r="K27" s="165">
        <f ca="1">'Station-to-Station Summaries'!J25+OFFSET('Station-to-Station Summaries'!B23,K$3,$B27)</f>
        <v>169938.51614940818</v>
      </c>
      <c r="L27" s="195">
        <f ca="1">SUM(OFFSET(D27,0,$B27-1):K27)</f>
        <v>212220.8374294395</v>
      </c>
      <c r="N27" s="9" t="s">
        <v>1</v>
      </c>
      <c r="O27" s="183">
        <f ca="1">('Station-to-Station Summaries'!N25+OFFSET('Station-to-Station Summaries'!M23,$B27,O$3))/'Station-to-Station Summaries'!V32</f>
        <v>0.0013869625520110957</v>
      </c>
      <c r="P27" s="193">
        <f ca="1">'Station-to-Station Summaries'!O25+OFFSET('Station-to-Station Summaries'!M23,P$3,$B27)</f>
        <v>0</v>
      </c>
      <c r="Q27" s="165">
        <f ca="1">'Station-to-Station Summaries'!P25+OFFSET('Station-to-Station Summaries'!M23,Q$3,$B27)</f>
        <v>809.2310292828961</v>
      </c>
      <c r="R27" s="165">
        <f ca="1">'Station-to-Station Summaries'!Q25+OFFSET('Station-to-Station Summaries'!M23,R$3,$B27)</f>
        <v>1820.7698158865162</v>
      </c>
      <c r="S27" s="165">
        <f ca="1">'Station-to-Station Summaries'!R25+OFFSET('Station-to-Station Summaries'!M23,S$3,$B27)</f>
        <v>0</v>
      </c>
      <c r="T27" s="165">
        <f ca="1">'Station-to-Station Summaries'!S25+OFFSET('Station-to-Station Summaries'!M23,T$3,$B27)</f>
        <v>3034.61635981086</v>
      </c>
      <c r="U27" s="165">
        <f ca="1">'Station-to-Station Summaries'!T25+OFFSET('Station-to-Station Summaries'!M23,U$3,$B27)</f>
        <v>14161.54301245068</v>
      </c>
      <c r="V27" s="165">
        <f ca="1">'Station-to-Station Summaries'!U25+OFFSET('Station-to-Station Summaries'!M23,V$3,$B27)</f>
        <v>73235.4081501021</v>
      </c>
      <c r="W27" s="195">
        <f ca="1">SUM(OFFSET(O27,0,$B27-1):V27)</f>
        <v>93061.56836753305</v>
      </c>
      <c r="Y27" s="9" t="s">
        <v>1</v>
      </c>
      <c r="Z27" s="183">
        <f ca="1">('Station-to-Station Summaries'!Y25+OFFSET('Station-to-Station Summaries'!X23,$B27,Z$3))/'Station-to-Station Summaries'!AG32</f>
        <v>0.0030830967994518936</v>
      </c>
      <c r="AA27" s="193">
        <f ca="1">'Station-to-Station Summaries'!Z25+OFFSET('Station-to-Station Summaries'!X23,AA$3,$B27)</f>
        <v>0</v>
      </c>
      <c r="AB27" s="165">
        <f ca="1">'Station-to-Station Summaries'!AA25+OFFSET('Station-to-Station Summaries'!X23,AB$3,$B27)</f>
        <v>3439.231874452308</v>
      </c>
      <c r="AC27" s="165">
        <f ca="1">'Station-to-Station Summaries'!AB25+OFFSET('Station-to-Station Summaries'!X23,AC$3,$B27)</f>
        <v>4450.770661055928</v>
      </c>
      <c r="AD27" s="165">
        <f ca="1">'Station-to-Station Summaries'!AC25+OFFSET('Station-to-Station Summaries'!X23,AD$3,$B27)</f>
        <v>0</v>
      </c>
      <c r="AE27" s="165">
        <f ca="1">'Station-to-Station Summaries'!AD25+OFFSET('Station-to-Station Summaries'!X23,AE$3,$B27)</f>
        <v>16184.62058565792</v>
      </c>
      <c r="AF27" s="165">
        <f ca="1">'Station-to-Station Summaries'!AE25+OFFSET('Station-to-Station Summaries'!X23,AF$3,$B27)</f>
        <v>38033.85837629611</v>
      </c>
      <c r="AG27" s="165">
        <f ca="1">'Station-to-Station Summaries'!AF25+OFFSET('Station-to-Station Summaries'!X23,AG$3,$B27)</f>
        <v>243173.92429951028</v>
      </c>
      <c r="AH27" s="195">
        <f ca="1">SUM(OFFSET(Z27,0,$B27-1):AG27)</f>
        <v>305282.40579697257</v>
      </c>
    </row>
    <row r="28" spans="2:34" ht="15">
      <c r="B28">
        <v>3</v>
      </c>
      <c r="C28" s="9" t="s">
        <v>2</v>
      </c>
      <c r="D28" s="184">
        <f ca="1">('Station-to-Station Summaries'!C26+OFFSET('Station-to-Station Summaries'!B23,$B28,D$3))/'Station-to-Station Summaries'!K32</f>
        <v>0.002224371373307544</v>
      </c>
      <c r="E28" s="184">
        <f ca="1">('Station-to-Station Summaries'!D26+OFFSET('Station-to-Station Summaries'!B23,$B28,E$3))/'Station-to-Station Summaries'!K32</f>
        <v>0.0012572533849129594</v>
      </c>
      <c r="F28" s="193">
        <f ca="1">'Station-to-Station Summaries'!E26+OFFSET('Station-to-Station Summaries'!B23,F$3,$B28)</f>
        <v>0</v>
      </c>
      <c r="G28" s="165">
        <f ca="1">'Station-to-Station Summaries'!F26+OFFSET('Station-to-Station Summaries'!B23,G$3,$B28)</f>
        <v>24681.54639312833</v>
      </c>
      <c r="H28" s="165">
        <f ca="1">'Station-to-Station Summaries'!G26+OFFSET('Station-to-Station Summaries'!B23,H$3,$B28)</f>
        <v>606.9232719621721</v>
      </c>
      <c r="I28" s="165">
        <f ca="1">'Station-to-Station Summaries'!H26+OFFSET('Station-to-Station Summaries'!B23,I$3,$B28)</f>
        <v>50576.939330181005</v>
      </c>
      <c r="J28" s="165">
        <f ca="1">'Station-to-Station Summaries'!I26+OFFSET('Station-to-Station Summaries'!B23,J$3,$B28)</f>
        <v>60894.63495353793</v>
      </c>
      <c r="K28" s="165">
        <f ca="1">'Station-to-Station Summaries'!J26+OFFSET('Station-to-Station Summaries'!B23,K$3,$B28)</f>
        <v>582646.3410836852</v>
      </c>
      <c r="L28" s="195">
        <f ca="1">SUM(OFFSET(D28,0,$B28-1):K28)</f>
        <v>719406.3850324946</v>
      </c>
      <c r="N28" s="9" t="s">
        <v>2</v>
      </c>
      <c r="O28" s="184">
        <f ca="1">('Station-to-Station Summaries'!N26+OFFSET('Station-to-Station Summaries'!M23,$B28,O$3))/'Station-to-Station Summaries'!V32</f>
        <v>0.016841688131563302</v>
      </c>
      <c r="P28" s="184">
        <f ca="1">('Station-to-Station Summaries'!O26+OFFSET('Station-to-Station Summaries'!M23,$B28,P$3))/'Station-to-Station Summaries'!V32</f>
        <v>0.0003962750148603131</v>
      </c>
      <c r="Q28" s="193">
        <f ca="1">'Station-to-Station Summaries'!P26+OFFSET('Station-to-Station Summaries'!M23,Q$3,$B28)</f>
        <v>0</v>
      </c>
      <c r="R28" s="165">
        <f ca="1">'Station-to-Station Summaries'!Q26+OFFSET('Station-to-Station Summaries'!M23,R$3,$B28)</f>
        <v>5664.617204980273</v>
      </c>
      <c r="S28" s="165">
        <f ca="1">'Station-to-Station Summaries'!R26+OFFSET('Station-to-Station Summaries'!M23,S$3,$B28)</f>
        <v>0</v>
      </c>
      <c r="T28" s="165">
        <f ca="1">'Station-to-Station Summaries'!S26+OFFSET('Station-to-Station Summaries'!M23,T$3,$B28)</f>
        <v>0</v>
      </c>
      <c r="U28" s="165">
        <f ca="1">'Station-to-Station Summaries'!T26+OFFSET('Station-to-Station Summaries'!M23,U$3,$B28)</f>
        <v>21646.93003331747</v>
      </c>
      <c r="V28" s="165">
        <f ca="1">'Station-to-Station Summaries'!U26+OFFSET('Station-to-Station Summaries'!M23,V$3,$B28)</f>
        <v>148898.5093880529</v>
      </c>
      <c r="W28" s="195">
        <f ca="1">SUM(OFFSET(O28,0,$B28-1):V28)</f>
        <v>176210.05662635062</v>
      </c>
      <c r="Y28" s="9" t="s">
        <v>2</v>
      </c>
      <c r="Z28" s="184">
        <f ca="1">('Station-to-Station Summaries'!Y26+OFFSET('Station-to-Station Summaries'!X23,$B28,Z$3))/'Station-to-Station Summaries'!AG32</f>
        <v>0.009445042576098657</v>
      </c>
      <c r="AA28" s="184">
        <f ca="1">('Station-to-Station Summaries'!Z26+OFFSET('Station-to-Station Summaries'!X23,$B28,AA$3))/'Station-to-Station Summaries'!AG32</f>
        <v>0.0008319467554076538</v>
      </c>
      <c r="AB28" s="193">
        <f ca="1">'Station-to-Station Summaries'!AA26+OFFSET('Station-to-Station Summaries'!X23,AB$3,$B28)</f>
        <v>0</v>
      </c>
      <c r="AC28" s="165">
        <f ca="1">'Station-to-Station Summaries'!AB26+OFFSET('Station-to-Station Summaries'!X23,AC$3,$B28)</f>
        <v>30346.163598108604</v>
      </c>
      <c r="AD28" s="165">
        <f ca="1">'Station-to-Station Summaries'!AC26+OFFSET('Station-to-Station Summaries'!X23,AD$3,$B28)</f>
        <v>606.9232719621721</v>
      </c>
      <c r="AE28" s="165">
        <f ca="1">'Station-to-Station Summaries'!AD26+OFFSET('Station-to-Station Summaries'!X23,AE$3,$B28)</f>
        <v>50576.939330181005</v>
      </c>
      <c r="AF28" s="165">
        <f ca="1">'Station-to-Station Summaries'!AE26+OFFSET('Station-to-Station Summaries'!X23,AF$3,$B28)</f>
        <v>82541.5649868554</v>
      </c>
      <c r="AG28" s="165">
        <f ca="1">'Station-to-Station Summaries'!AF26+OFFSET('Station-to-Station Summaries'!X23,AG$3,$B28)</f>
        <v>731544.850471738</v>
      </c>
      <c r="AH28" s="195">
        <f ca="1">SUM(OFFSET(Z28,0,$B28-1):AG28)</f>
        <v>895616.4416588452</v>
      </c>
    </row>
    <row r="29" spans="2:34" ht="15">
      <c r="B29">
        <v>4</v>
      </c>
      <c r="C29" s="9" t="s">
        <v>3</v>
      </c>
      <c r="D29" s="184">
        <f ca="1">('Station-to-Station Summaries'!C27+OFFSET('Station-to-Station Summaries'!B23,$B29,D$3))/'Station-to-Station Summaries'!K32</f>
        <v>0.014796905222437137</v>
      </c>
      <c r="E29" s="184">
        <f ca="1">('Station-to-Station Summaries'!D27+OFFSET('Station-to-Station Summaries'!B23,$B29,E$3))/'Station-to-Station Summaries'!K32</f>
        <v>0.0012572533849129594</v>
      </c>
      <c r="F29" s="184">
        <f ca="1">('Station-to-Station Summaries'!E27+OFFSET('Station-to-Station Summaries'!B23,$B29,F$3))/'Station-to-Station Summaries'!K32</f>
        <v>0.011798839458413927</v>
      </c>
      <c r="G29" s="193">
        <f ca="1">'Station-to-Station Summaries'!F27+OFFSET('Station-to-Station Summaries'!B23,G$3,$B29)</f>
        <v>0</v>
      </c>
      <c r="H29" s="165">
        <f ca="1">'Station-to-Station Summaries'!G27+OFFSET('Station-to-Station Summaries'!B23,H$3,$B29)</f>
        <v>202.30775732072402</v>
      </c>
      <c r="I29" s="165">
        <f ca="1">'Station-to-Station Summaries'!H27+OFFSET('Station-to-Station Summaries'!B23,I$3,$B29)</f>
        <v>6676.1559915838925</v>
      </c>
      <c r="J29" s="165">
        <f ca="1">'Station-to-Station Summaries'!I27+OFFSET('Station-to-Station Summaries'!B23,J$3,$B29)</f>
        <v>8092.310292828961</v>
      </c>
      <c r="K29" s="165">
        <f ca="1">'Station-to-Station Summaries'!J27+OFFSET('Station-to-Station Summaries'!B23,K$3,$B29)</f>
        <v>84766.95031738337</v>
      </c>
      <c r="L29" s="195">
        <f ca="1">SUM(OFFSET(D29,0,$B29-1):K29)</f>
        <v>99737.72435911694</v>
      </c>
      <c r="N29" s="9" t="s">
        <v>3</v>
      </c>
      <c r="O29" s="184">
        <f ca="1">('Station-to-Station Summaries'!N27+OFFSET('Station-to-Station Summaries'!M23,$B29,O$3))/'Station-to-Station Summaries'!V32</f>
        <v>0.05369526451357242</v>
      </c>
      <c r="P29" s="184">
        <f ca="1">('Station-to-Station Summaries'!O27+OFFSET('Station-to-Station Summaries'!M23,$B29,P$3))/'Station-to-Station Summaries'!V32</f>
        <v>0.0008916187834357044</v>
      </c>
      <c r="Q29" s="184">
        <f ca="1">('Station-to-Station Summaries'!P27+OFFSET('Station-to-Station Summaries'!M23,$B29,Q$3))/'Station-to-Station Summaries'!V32</f>
        <v>0.0027739251040221915</v>
      </c>
      <c r="R29" s="193">
        <f ca="1">'Station-to-Station Summaries'!Q27+OFFSET('Station-to-Station Summaries'!M23,R$3,$B29)</f>
        <v>0</v>
      </c>
      <c r="S29" s="165">
        <f ca="1">'Station-to-Station Summaries'!R27+OFFSET('Station-to-Station Summaries'!M23,S$3,$B29)</f>
        <v>1011.5387866036201</v>
      </c>
      <c r="T29" s="165">
        <f ca="1">'Station-to-Station Summaries'!S27+OFFSET('Station-to-Station Summaries'!M23,T$3,$B29)</f>
        <v>404.61551464144804</v>
      </c>
      <c r="U29" s="165">
        <f ca="1">'Station-to-Station Summaries'!T27+OFFSET('Station-to-Station Summaries'!M23,U$3,$B29)</f>
        <v>6878.463748904616</v>
      </c>
      <c r="V29" s="165">
        <f ca="1">'Station-to-Station Summaries'!U27+OFFSET('Station-to-Station Summaries'!M23,V$3,$B29)</f>
        <v>50374.63157286028</v>
      </c>
      <c r="W29" s="195">
        <f ca="1">SUM(OFFSET(O29,0,$B29-1):V29)</f>
        <v>58669.249623009964</v>
      </c>
      <c r="Y29" s="9" t="s">
        <v>3</v>
      </c>
      <c r="Z29" s="184">
        <f ca="1">('Station-to-Station Summaries'!Y27+OFFSET('Station-to-Station Summaries'!X23,$B29,Z$3))/'Station-to-Station Summaries'!AG32</f>
        <v>0.03401194088284232</v>
      </c>
      <c r="AA29" s="184">
        <f ca="1">('Station-to-Station Summaries'!Z27+OFFSET('Station-to-Station Summaries'!X23,$B29,AA$3))/'Station-to-Station Summaries'!AG32</f>
        <v>0.0010766369775863755</v>
      </c>
      <c r="AB29" s="184">
        <f ca="1">('Station-to-Station Summaries'!AA27+OFFSET('Station-to-Station Summaries'!X23,$B29,AB$3))/'Station-to-Station Summaries'!AG32</f>
        <v>0.007340706665361652</v>
      </c>
      <c r="AC29" s="193">
        <f ca="1">'Station-to-Station Summaries'!AB27+OFFSET('Station-to-Station Summaries'!X23,AC$3,$B29)</f>
        <v>0</v>
      </c>
      <c r="AD29" s="165">
        <f ca="1">'Station-to-Station Summaries'!AC27+OFFSET('Station-to-Station Summaries'!X23,AD$3,$B29)</f>
        <v>1213.8465439243441</v>
      </c>
      <c r="AE29" s="165">
        <f ca="1">'Station-to-Station Summaries'!AD27+OFFSET('Station-to-Station Summaries'!X23,AE$3,$B29)</f>
        <v>7080.771506225341</v>
      </c>
      <c r="AF29" s="165">
        <f ca="1">'Station-to-Station Summaries'!AE27+OFFSET('Station-to-Station Summaries'!X23,AF$3,$B29)</f>
        <v>14970.774041733577</v>
      </c>
      <c r="AG29" s="165">
        <f ca="1">'Station-to-Station Summaries'!AF27+OFFSET('Station-to-Station Summaries'!X23,AG$3,$B29)</f>
        <v>135141.58189024363</v>
      </c>
      <c r="AH29" s="195">
        <f ca="1">SUM(OFFSET(Z29,0,$B29-1):AG29)</f>
        <v>158406.9739821269</v>
      </c>
    </row>
    <row r="30" spans="2:34" ht="15">
      <c r="B30">
        <v>5</v>
      </c>
      <c r="C30" s="9" t="s">
        <v>4</v>
      </c>
      <c r="D30" s="184">
        <f ca="1">('Station-to-Station Summaries'!C28+OFFSET('Station-to-Station Summaries'!B23,$B30,D$3))/'Station-to-Station Summaries'!K32</f>
        <v>0.0002901353965183753</v>
      </c>
      <c r="E30" s="184">
        <f ca="1">('Station-to-Station Summaries'!D28+OFFSET('Station-to-Station Summaries'!B23,$B30,E$3))/'Station-to-Station Summaries'!K32</f>
        <v>0</v>
      </c>
      <c r="F30" s="184">
        <f ca="1">('Station-to-Station Summaries'!E28+OFFSET('Station-to-Station Summaries'!B23,$B30,F$3))/'Station-to-Station Summaries'!K32</f>
        <v>0.0002901353965183753</v>
      </c>
      <c r="G30" s="184">
        <f ca="1">('Station-to-Station Summaries'!F28+OFFSET('Station-to-Station Summaries'!B23,$B30,G$3))/'Station-to-Station Summaries'!K32</f>
        <v>9.671179883945841E-05</v>
      </c>
      <c r="H30" s="193">
        <f ca="1">'Station-to-Station Summaries'!G28+OFFSET('Station-to-Station Summaries'!B23,H$3,$B30)</f>
        <v>0</v>
      </c>
      <c r="I30" s="165">
        <f ca="1">'Station-to-Station Summaries'!H28+OFFSET('Station-to-Station Summaries'!B23,I$3,$B30)</f>
        <v>2023.0775732072402</v>
      </c>
      <c r="J30" s="165">
        <f ca="1">'Station-to-Station Summaries'!I28+OFFSET('Station-to-Station Summaries'!B23,J$3,$B30)</f>
        <v>202.30775732072402</v>
      </c>
      <c r="K30" s="165">
        <f ca="1">'Station-to-Station Summaries'!J28+OFFSET('Station-to-Station Summaries'!B23,K$3,$B30)</f>
        <v>1011.5387866036201</v>
      </c>
      <c r="L30" s="195">
        <f ca="1">SUM(OFFSET(D30,0,$B30-1):K30)</f>
        <v>3236.9241171315844</v>
      </c>
      <c r="N30" s="9" t="s">
        <v>4</v>
      </c>
      <c r="O30" s="184">
        <f ca="1">('Station-to-Station Summaries'!N28+OFFSET('Station-to-Station Summaries'!M23,$B30,O$3))/'Station-to-Station Summaries'!V32</f>
        <v>0.0003962750148603131</v>
      </c>
      <c r="P30" s="184">
        <f ca="1">('Station-to-Station Summaries'!O28+OFFSET('Station-to-Station Summaries'!M23,$B30,P$3))/'Station-to-Station Summaries'!V32</f>
        <v>0</v>
      </c>
      <c r="Q30" s="184">
        <f ca="1">('Station-to-Station Summaries'!P28+OFFSET('Station-to-Station Summaries'!M23,$B30,Q$3))/'Station-to-Station Summaries'!V32</f>
        <v>0</v>
      </c>
      <c r="R30" s="184">
        <f ca="1">('Station-to-Station Summaries'!Q28+OFFSET('Station-to-Station Summaries'!M23,$B30,R$3))/'Station-to-Station Summaries'!V32</f>
        <v>0.0004953437685753913</v>
      </c>
      <c r="S30" s="193">
        <f ca="1">'Station-to-Station Summaries'!R28+OFFSET('Station-to-Station Summaries'!M23,S$3,$B30)</f>
        <v>0</v>
      </c>
      <c r="T30" s="165">
        <f ca="1">'Station-to-Station Summaries'!S28+OFFSET('Station-to-Station Summaries'!M23,T$3,$B30)</f>
        <v>1213.8465439243441</v>
      </c>
      <c r="U30" s="165">
        <f ca="1">'Station-to-Station Summaries'!T28+OFFSET('Station-to-Station Summaries'!M23,U$3,$B30)</f>
        <v>0</v>
      </c>
      <c r="V30" s="165">
        <f ca="1">'Station-to-Station Summaries'!U28+OFFSET('Station-to-Station Summaries'!M23,V$3,$B30)</f>
        <v>202.30775732072402</v>
      </c>
      <c r="W30" s="195">
        <f ca="1">SUM(OFFSET(O30,0,$B30-1):V30)</f>
        <v>1416.1543012450682</v>
      </c>
      <c r="Y30" s="9" t="s">
        <v>4</v>
      </c>
      <c r="Z30" s="184">
        <f ca="1">('Station-to-Station Summaries'!Y28+OFFSET('Station-to-Station Summaries'!X23,$B30,Z$3))/'Station-to-Station Summaries'!AG32</f>
        <v>0.0003425663110502104</v>
      </c>
      <c r="AA30" s="184">
        <f ca="1">('Station-to-Station Summaries'!Z28+OFFSET('Station-to-Station Summaries'!X23,$B30,AA$3))/'Station-to-Station Summaries'!AG32</f>
        <v>0</v>
      </c>
      <c r="AB30" s="184">
        <f ca="1">('Station-to-Station Summaries'!AA28+OFFSET('Station-to-Station Summaries'!X23,$B30,AB$3))/'Station-to-Station Summaries'!AG32</f>
        <v>0.00014681413330723303</v>
      </c>
      <c r="AC30" s="184">
        <f ca="1">('Station-to-Station Summaries'!AB28+OFFSET('Station-to-Station Summaries'!X23,$B30,AC$3))/'Station-to-Station Summaries'!AG32</f>
        <v>0.00029362826661446606</v>
      </c>
      <c r="AD30" s="193">
        <f ca="1">'Station-to-Station Summaries'!AC28+OFFSET('Station-to-Station Summaries'!X23,AD$3,$B30)</f>
        <v>0</v>
      </c>
      <c r="AE30" s="165">
        <f ca="1">'Station-to-Station Summaries'!AD28+OFFSET('Station-to-Station Summaries'!X23,AE$3,$B30)</f>
        <v>3236.9241171315844</v>
      </c>
      <c r="AF30" s="165">
        <f ca="1">'Station-to-Station Summaries'!AE28+OFFSET('Station-to-Station Summaries'!X23,AF$3,$B30)</f>
        <v>202.30775732072402</v>
      </c>
      <c r="AG30" s="165">
        <f ca="1">'Station-to-Station Summaries'!AF28+OFFSET('Station-to-Station Summaries'!X23,AG$3,$B30)</f>
        <v>1213.8465439243441</v>
      </c>
      <c r="AH30" s="195">
        <f ca="1">SUM(OFFSET(Z30,0,$B30-1):AG30)</f>
        <v>4653.078418376652</v>
      </c>
    </row>
    <row r="31" spans="2:34" ht="15">
      <c r="B31">
        <v>6</v>
      </c>
      <c r="C31" s="9" t="s">
        <v>5</v>
      </c>
      <c r="D31" s="184">
        <f ca="1">('Station-to-Station Summaries'!C29+OFFSET('Station-to-Station Summaries'!B23,$B31,D$3))/'Station-to-Station Summaries'!K32</f>
        <v>0.07736943907156674</v>
      </c>
      <c r="E31" s="184">
        <f ca="1">('Station-to-Station Summaries'!D29+OFFSET('Station-to-Station Summaries'!B23,$B31,E$3))/'Station-to-Station Summaries'!K32</f>
        <v>0.006286266924564797</v>
      </c>
      <c r="F31" s="184">
        <f ca="1">('Station-to-Station Summaries'!E29+OFFSET('Station-to-Station Summaries'!B23,$B31,F$3))/'Station-to-Station Summaries'!K32</f>
        <v>0.024177949709864605</v>
      </c>
      <c r="G31" s="184">
        <f ca="1">('Station-to-Station Summaries'!F29+OFFSET('Station-to-Station Summaries'!B23,$B31,G$3))/'Station-to-Station Summaries'!K32</f>
        <v>0.0031914893617021275</v>
      </c>
      <c r="H31" s="184">
        <f ca="1">('Station-to-Station Summaries'!G29+OFFSET('Station-to-Station Summaries'!B23,$B31,H$3))/'Station-to-Station Summaries'!K32</f>
        <v>0.0009671179883945841</v>
      </c>
      <c r="I31" s="193">
        <f ca="1">'Station-to-Station Summaries'!H29+OFFSET('Station-to-Station Summaries'!B23,I$3,$B31)</f>
        <v>0</v>
      </c>
      <c r="J31" s="165">
        <f ca="1">'Station-to-Station Summaries'!I29+OFFSET('Station-to-Station Summaries'!B23,J$3,$B31)</f>
        <v>2630.000845169412</v>
      </c>
      <c r="K31" s="165">
        <f ca="1">'Station-to-Station Summaries'!J29+OFFSET('Station-to-Station Summaries'!B23,K$3,$B31)</f>
        <v>38236.16613361684</v>
      </c>
      <c r="L31" s="195">
        <f ca="1">SUM(OFFSET(D31,0,$B31-1):K31)</f>
        <v>40866.16697878625</v>
      </c>
      <c r="N31" s="9" t="s">
        <v>5</v>
      </c>
      <c r="O31" s="184">
        <f ca="1">('Station-to-Station Summaries'!N29+OFFSET('Station-to-Station Summaries'!M23,$B31,O$3))/'Station-to-Station Summaries'!V32</f>
        <v>0.14394689914800873</v>
      </c>
      <c r="P31" s="184">
        <f ca="1">('Station-to-Station Summaries'!O29+OFFSET('Station-to-Station Summaries'!M23,$B31,P$3))/'Station-to-Station Summaries'!V32</f>
        <v>0.0014860313057261738</v>
      </c>
      <c r="Q31" s="184">
        <f ca="1">('Station-to-Station Summaries'!P29+OFFSET('Station-to-Station Summaries'!M23,$B31,Q$3))/'Station-to-Station Summaries'!V32</f>
        <v>0</v>
      </c>
      <c r="R31" s="184">
        <f ca="1">('Station-to-Station Summaries'!Q29+OFFSET('Station-to-Station Summaries'!M23,$B31,R$3))/'Station-to-Station Summaries'!V32</f>
        <v>0.00019813750743015655</v>
      </c>
      <c r="S31" s="184">
        <f ca="1">('Station-to-Station Summaries'!R29+OFFSET('Station-to-Station Summaries'!M23,$B31,S$3))/'Station-to-Station Summaries'!V32</f>
        <v>0.0005944125222904696</v>
      </c>
      <c r="T31" s="193">
        <f ca="1">'Station-to-Station Summaries'!S29+OFFSET('Station-to-Station Summaries'!M23,T$3,$B31)</f>
        <v>0</v>
      </c>
      <c r="U31" s="165">
        <f ca="1">'Station-to-Station Summaries'!T29+OFFSET('Station-to-Station Summaries'!M23,U$3,$B31)</f>
        <v>4248.462903735204</v>
      </c>
      <c r="V31" s="165">
        <f ca="1">'Station-to-Station Summaries'!U29+OFFSET('Station-to-Station Summaries'!M23,V$3,$B31)</f>
        <v>37629.24286165467</v>
      </c>
      <c r="W31" s="195">
        <f ca="1">SUM(OFFSET(O31,0,$B31-1):V31)</f>
        <v>41877.705765389874</v>
      </c>
      <c r="Y31" s="9" t="s">
        <v>5</v>
      </c>
      <c r="Z31" s="184">
        <f ca="1">('Station-to-Station Summaries'!Y29+OFFSET('Station-to-Station Summaries'!X23,$B31,Z$3))/'Station-to-Station Summaries'!AG32</f>
        <v>0.11025741411373202</v>
      </c>
      <c r="AA31" s="184">
        <f ca="1">('Station-to-Station Summaries'!Z29+OFFSET('Station-to-Station Summaries'!X23,$B31,AA$3))/'Station-to-Station Summaries'!AG32</f>
        <v>0.003915043554859547</v>
      </c>
      <c r="AB31" s="184">
        <f ca="1">('Station-to-Station Summaries'!AA29+OFFSET('Station-to-Station Summaries'!X23,$B31,AB$3))/'Station-to-Station Summaries'!AG32</f>
        <v>0.012234511108936086</v>
      </c>
      <c r="AC31" s="184">
        <f ca="1">('Station-to-Station Summaries'!AB29+OFFSET('Station-to-Station Summaries'!X23,$B31,AC$3))/'Station-to-Station Summaries'!AG32</f>
        <v>0.0017128315552510521</v>
      </c>
      <c r="AD31" s="184">
        <f ca="1">('Station-to-Station Summaries'!AC29+OFFSET('Station-to-Station Summaries'!X23,$B31,AD$3))/'Station-to-Station Summaries'!AG32</f>
        <v>0.0007830087109719096</v>
      </c>
      <c r="AE31" s="193">
        <f ca="1">'Station-to-Station Summaries'!AD29+OFFSET('Station-to-Station Summaries'!X23,AE$3,$B31)</f>
        <v>0</v>
      </c>
      <c r="AF31" s="165">
        <f ca="1">'Station-to-Station Summaries'!AE29+OFFSET('Station-to-Station Summaries'!X23,AF$3,$B31)</f>
        <v>6878.463748904616</v>
      </c>
      <c r="AG31" s="165">
        <f ca="1">'Station-to-Station Summaries'!AF29+OFFSET('Station-to-Station Summaries'!X23,AG$3,$B31)</f>
        <v>75865.40899527151</v>
      </c>
      <c r="AH31" s="195">
        <f ca="1">SUM(OFFSET(Z31,0,$B31-1):AG31)</f>
        <v>82743.87274417613</v>
      </c>
    </row>
    <row r="32" spans="2:34" ht="15">
      <c r="B32">
        <v>7</v>
      </c>
      <c r="C32" s="11" t="s">
        <v>6</v>
      </c>
      <c r="D32" s="184">
        <f ca="1">('Station-to-Station Summaries'!C30+OFFSET('Station-to-Station Summaries'!B23,$B32,D$3))/'Station-to-Station Summaries'!K32</f>
        <v>0.06557059961315281</v>
      </c>
      <c r="E32" s="184">
        <f ca="1">('Station-to-Station Summaries'!D30+OFFSET('Station-to-Station Summaries'!B23,$B32,E$3))/'Station-to-Station Summaries'!K32</f>
        <v>0.011411992263056094</v>
      </c>
      <c r="F32" s="184">
        <f ca="1">('Station-to-Station Summaries'!E30+OFFSET('Station-to-Station Summaries'!B23,$B32,F$3))/'Station-to-Station Summaries'!K32</f>
        <v>0.029110251450676982</v>
      </c>
      <c r="G32" s="184">
        <f ca="1">('Station-to-Station Summaries'!F30+OFFSET('Station-to-Station Summaries'!B23,$B32,G$3))/'Station-to-Station Summaries'!K32</f>
        <v>0.0038684719535783366</v>
      </c>
      <c r="H32" s="184">
        <f ca="1">('Station-to-Station Summaries'!G30+OFFSET('Station-to-Station Summaries'!B23,$B32,H$3))/'Station-to-Station Summaries'!K32</f>
        <v>9.671179883945841E-05</v>
      </c>
      <c r="I32" s="184">
        <f ca="1">('Station-to-Station Summaries'!H30+OFFSET('Station-to-Station Summaries'!B23,$B32,I$3))/'Station-to-Station Summaries'!K32</f>
        <v>0.0012572533849129594</v>
      </c>
      <c r="J32" s="193">
        <f ca="1">'Station-to-Station Summaries'!I30+OFFSET('Station-to-Station Summaries'!B23,J$3,$B32)</f>
        <v>0</v>
      </c>
      <c r="K32" s="167">
        <f ca="1">'Station-to-Station Summaries'!J30+OFFSET('Station-to-Station Summaries'!B23,K$3,$B32)</f>
        <v>47946.93848501159</v>
      </c>
      <c r="L32" s="195">
        <f ca="1">SUM(OFFSET(D32,0,$B32-1):K32)</f>
        <v>47946.93848501159</v>
      </c>
      <c r="N32" s="11" t="s">
        <v>6</v>
      </c>
      <c r="O32" s="184">
        <f ca="1">('Station-to-Station Summaries'!N30+OFFSET('Station-to-Station Summaries'!M23,$B32,O$3))/'Station-to-Station Summaries'!V32</f>
        <v>0.12195363582326134</v>
      </c>
      <c r="P32" s="184">
        <f ca="1">('Station-to-Station Summaries'!O30+OFFSET('Station-to-Station Summaries'!M23,$B32,P$3))/'Station-to-Station Summaries'!V32</f>
        <v>0.006934812760055478</v>
      </c>
      <c r="Q32" s="184">
        <f ca="1">('Station-to-Station Summaries'!P30+OFFSET('Station-to-Station Summaries'!M23,$B32,Q$3))/'Station-to-Station Summaries'!V32</f>
        <v>0.010600356647513375</v>
      </c>
      <c r="R32" s="184">
        <f ca="1">('Station-to-Station Summaries'!Q30+OFFSET('Station-to-Station Summaries'!M23,$B32,R$3))/'Station-to-Station Summaries'!V32</f>
        <v>0.003368337626312661</v>
      </c>
      <c r="S32" s="184">
        <f ca="1">('Station-to-Station Summaries'!R30+OFFSET('Station-to-Station Summaries'!M23,$B32,S$3))/'Station-to-Station Summaries'!V32</f>
        <v>0</v>
      </c>
      <c r="T32" s="184">
        <f ca="1">('Station-to-Station Summaries'!S30+OFFSET('Station-to-Station Summaries'!M23,$B32,T$3))/'Station-to-Station Summaries'!V32</f>
        <v>0.0020804438280166435</v>
      </c>
      <c r="U32" s="193">
        <f ca="1">'Station-to-Station Summaries'!T30+OFFSET('Station-to-Station Summaries'!M23,U$3,$B32)</f>
        <v>0</v>
      </c>
      <c r="V32" s="167">
        <f ca="1">'Station-to-Station Summaries'!U30+OFFSET('Station-to-Station Summaries'!M23,V$3,$B32)</f>
        <v>3439.231874452308</v>
      </c>
      <c r="W32" s="195">
        <f ca="1">SUM(OFFSET(O32,0,$B32-1):V32)</f>
        <v>3439.231874452308</v>
      </c>
      <c r="Y32" s="11" t="s">
        <v>6</v>
      </c>
      <c r="Z32" s="184">
        <f ca="1">('Station-to-Station Summaries'!Y30+OFFSET('Station-to-Station Summaries'!X23,$B32,Z$3))/'Station-to-Station Summaries'!AG32</f>
        <v>0.09342272682783595</v>
      </c>
      <c r="AA32" s="184">
        <f ca="1">('Station-to-Station Summaries'!Z30+OFFSET('Station-to-Station Summaries'!X23,$B32,AA$3))/'Station-to-Station Summaries'!AG32</f>
        <v>0.009200352353919937</v>
      </c>
      <c r="AB32" s="184">
        <f ca="1">('Station-to-Station Summaries'!AA30+OFFSET('Station-to-Station Summaries'!X23,$B32,AB$3))/'Station-to-Station Summaries'!AG32</f>
        <v>0.019966722129783693</v>
      </c>
      <c r="AC32" s="184">
        <f ca="1">('Station-to-Station Summaries'!AB30+OFFSET('Station-to-Station Summaries'!X23,$B32,AC$3))/'Station-to-Station Summaries'!AG32</f>
        <v>0.0036214152882450817</v>
      </c>
      <c r="AD32" s="184">
        <f ca="1">('Station-to-Station Summaries'!AC30+OFFSET('Station-to-Station Summaries'!X23,$B32,AD$3))/'Station-to-Station Summaries'!AG32</f>
        <v>4.893804443574435E-05</v>
      </c>
      <c r="AE32" s="184">
        <f ca="1">('Station-to-Station Summaries'!AD30+OFFSET('Station-to-Station Summaries'!X23,$B32,AE$3))/'Station-to-Station Summaries'!AG32</f>
        <v>0.0016638935108153076</v>
      </c>
      <c r="AF32" s="193">
        <f ca="1">'Station-to-Station Summaries'!AE30+OFFSET('Station-to-Station Summaries'!X23,AF$3,$B32)</f>
        <v>0</v>
      </c>
      <c r="AG32" s="167">
        <f ca="1">'Station-to-Station Summaries'!AF30+OFFSET('Station-to-Station Summaries'!X23,AG$3,$B32)</f>
        <v>51386.1703594639</v>
      </c>
      <c r="AH32" s="195">
        <f ca="1">SUM(OFFSET(Z32,0,$B32-1):AG32)</f>
        <v>51386.1703594639</v>
      </c>
    </row>
    <row r="33" spans="2:34" ht="15">
      <c r="B33">
        <v>8</v>
      </c>
      <c r="C33" s="9" t="s">
        <v>106</v>
      </c>
      <c r="D33" s="184">
        <f ca="1">('Station-to-Station Summaries'!C31+OFFSET('Station-to-Station Summaries'!B23,$B33,D$3))/'Station-to-Station Summaries'!K32</f>
        <v>0.29796905222437137</v>
      </c>
      <c r="E33" s="185">
        <f ca="1">('Station-to-Station Summaries'!D31+OFFSET('Station-to-Station Summaries'!B23,$B33,E$3))/'Station-to-Station Summaries'!K32</f>
        <v>0.08123791102514508</v>
      </c>
      <c r="F33" s="185">
        <f ca="1">('Station-to-Station Summaries'!E31+OFFSET('Station-to-Station Summaries'!B23,$B33,F$3))/'Station-to-Station Summaries'!K32</f>
        <v>0.27852998065764023</v>
      </c>
      <c r="G33" s="185">
        <f ca="1">('Station-to-Station Summaries'!F31+OFFSET('Station-to-Station Summaries'!B23,$B33,G$3))/'Station-to-Station Summaries'!K32</f>
        <v>0.04052224371373308</v>
      </c>
      <c r="H33" s="185">
        <f ca="1">('Station-to-Station Summaries'!G31+OFFSET('Station-to-Station Summaries'!B23,$B33,H$3))/'Station-to-Station Summaries'!K32</f>
        <v>0.00048355899419729207</v>
      </c>
      <c r="I33" s="185">
        <f ca="1">('Station-to-Station Summaries'!H31+OFFSET('Station-to-Station Summaries'!B23,$B33,I$3))/'Station-to-Station Summaries'!K32</f>
        <v>0.01827852998065764</v>
      </c>
      <c r="J33" s="186">
        <f ca="1">('Station-to-Station Summaries'!I31+OFFSET('Station-to-Station Summaries'!B23,$B33,J$3))/'Station-to-Station Summaries'!K32</f>
        <v>0.022920696324951643</v>
      </c>
      <c r="K33" s="193">
        <f ca="1">'Station-to-Station Summaries'!J31+OFFSET('Station-to-Station Summaries'!B23,K$3,$B33)</f>
        <v>0</v>
      </c>
      <c r="L33" s="195">
        <f ca="1">SUM(OFFSET(D33,0,$B33-1):K33)</f>
        <v>0</v>
      </c>
      <c r="N33" s="9" t="s">
        <v>106</v>
      </c>
      <c r="O33" s="184">
        <f ca="1">('Station-to-Station Summaries'!N31+OFFSET('Station-to-Station Summaries'!M23,$B33,O$3))/'Station-to-Station Summaries'!V32</f>
        <v>0.4783039429363979</v>
      </c>
      <c r="P33" s="185">
        <f ca="1">('Station-to-Station Summaries'!O31+OFFSET('Station-to-Station Summaries'!M23,$B33,P$3))/'Station-to-Station Summaries'!V32</f>
        <v>0.03586288884485833</v>
      </c>
      <c r="Q33" s="185">
        <f ca="1">('Station-to-Station Summaries'!P31+OFFSET('Station-to-Station Summaries'!M23,$B33,Q$3))/'Station-to-Station Summaries'!V32</f>
        <v>0.0729146027342976</v>
      </c>
      <c r="R33" s="185">
        <f ca="1">('Station-to-Station Summaries'!Q31+OFFSET('Station-to-Station Summaries'!M23,$B33,R$3))/'Station-to-Station Summaries'!V32</f>
        <v>0.024668119675054487</v>
      </c>
      <c r="S33" s="185">
        <f ca="1">('Station-to-Station Summaries'!R31+OFFSET('Station-to-Station Summaries'!M23,$B33,S$3))/'Station-to-Station Summaries'!V32</f>
        <v>9.906875371507827E-05</v>
      </c>
      <c r="T33" s="185">
        <f ca="1">('Station-to-Station Summaries'!S31+OFFSET('Station-to-Station Summaries'!M23,$B33,T$3))/'Station-to-Station Summaries'!V32</f>
        <v>0.01842678819100456</v>
      </c>
      <c r="U33" s="186">
        <f ca="1">('Station-to-Station Summaries'!T31+OFFSET('Station-to-Station Summaries'!M23,$B33,U$3))/'Station-to-Station Summaries'!V32</f>
        <v>0.0016841688131563305</v>
      </c>
      <c r="V33" s="193">
        <f ca="1">'Station-to-Station Summaries'!U31+OFFSET('Station-to-Station Summaries'!M23,V$3,$B33)</f>
        <v>0</v>
      </c>
      <c r="W33" s="195">
        <f ca="1">SUM(OFFSET(O33,0,$B33-1):V33)</f>
        <v>0</v>
      </c>
      <c r="Y33" s="9" t="s">
        <v>106</v>
      </c>
      <c r="Z33" s="184">
        <f ca="1">('Station-to-Station Summaries'!Y31+OFFSET('Station-to-Station Summaries'!X23,$B33,Z$3))/'Station-to-Station Summaries'!AG32</f>
        <v>0.38705099344230204</v>
      </c>
      <c r="AA33" s="185">
        <f ca="1">('Station-to-Station Summaries'!Z31+OFFSET('Station-to-Station Summaries'!X23,$B33,AA$3))/'Station-to-Station Summaries'!AG32</f>
        <v>0.058823529411764705</v>
      </c>
      <c r="AB33" s="185">
        <f ca="1">('Station-to-Station Summaries'!AA31+OFFSET('Station-to-Station Summaries'!X23,$B33,AB$3))/'Station-to-Station Summaries'!AG32</f>
        <v>0.17695996867965155</v>
      </c>
      <c r="AC33" s="185">
        <f ca="1">('Station-to-Station Summaries'!AB31+OFFSET('Station-to-Station Summaries'!X23,$B33,AC$3))/'Station-to-Station Summaries'!AG32</f>
        <v>0.03269061368307722</v>
      </c>
      <c r="AD33" s="185">
        <f ca="1">('Station-to-Station Summaries'!AC31+OFFSET('Station-to-Station Summaries'!X23,$B33,AD$3))/'Station-to-Station Summaries'!AG32</f>
        <v>0.00029362826661446606</v>
      </c>
      <c r="AE33" s="185">
        <f ca="1">('Station-to-Station Summaries'!AD31+OFFSET('Station-to-Station Summaries'!X23,$B33,AE$3))/'Station-to-Station Summaries'!AG32</f>
        <v>0.018351766663404132</v>
      </c>
      <c r="AF33" s="186">
        <f ca="1">('Station-to-Station Summaries'!AE31+OFFSET('Station-to-Station Summaries'!X23,$B33,AF$3))/'Station-to-Station Summaries'!AG32</f>
        <v>0.012430263286679063</v>
      </c>
      <c r="AG33" s="193">
        <f ca="1">'Station-to-Station Summaries'!AF31+OFFSET('Station-to-Station Summaries'!X23,AG$3,$B33)</f>
        <v>0</v>
      </c>
      <c r="AH33" s="195">
        <f ca="1">SUM(OFFSET(Z33,0,$B33-1):AG33)</f>
        <v>0</v>
      </c>
    </row>
    <row r="34" spans="3:34" ht="15.75" thickBot="1">
      <c r="C34" s="192" t="s">
        <v>117</v>
      </c>
      <c r="D34" s="194">
        <f ca="1">SUM(D26:OFFSET(D26,D$3-1,0))</f>
        <v>0</v>
      </c>
      <c r="E34" s="194">
        <f ca="1">SUM(E26:OFFSET(E26,E$3-1,0))</f>
        <v>9913.080108715476</v>
      </c>
      <c r="F34" s="194">
        <f ca="1">SUM(F26:OFFSET(F26,F$3-1,0))</f>
        <v>7283.079263546065</v>
      </c>
      <c r="G34" s="194">
        <f ca="1">SUM(G26:OFFSET(G26,G$3-1,0))</f>
        <v>58264.63410836851</v>
      </c>
      <c r="H34" s="194">
        <f ca="1">SUM(H26:OFFSET(H26,H$3-1,0))</f>
        <v>1416.1543012450682</v>
      </c>
      <c r="I34" s="194">
        <f ca="1">SUM(I26:OFFSET(I26,I$3-1,0))</f>
        <v>234272.38297739837</v>
      </c>
      <c r="J34" s="194">
        <f ca="1">SUM(J26:OFFSET(J26,J$3-1,0))</f>
        <v>232856.22867615338</v>
      </c>
      <c r="K34" s="194">
        <f ca="1">SUM(K26:OFFSET(K26,K$3-1,0))</f>
        <v>1547856.6512608593</v>
      </c>
      <c r="L34" s="14">
        <f>SUM(L26:L33)</f>
        <v>2091862.2106962865</v>
      </c>
      <c r="N34" s="192" t="s">
        <v>117</v>
      </c>
      <c r="O34" s="194">
        <f ca="1">SUM(O26:OFFSET(O26,O$3-1,0))</f>
        <v>0</v>
      </c>
      <c r="P34" s="194">
        <f ca="1">SUM(P26:OFFSET(P26,P$3-1,0))</f>
        <v>2832.3086024901363</v>
      </c>
      <c r="Q34" s="194">
        <f ca="1">SUM(Q26:OFFSET(Q26,Q$3-1,0))</f>
        <v>35201.54977380598</v>
      </c>
      <c r="R34" s="194">
        <f ca="1">SUM(R26:OFFSET(R26,R$3-1,0))</f>
        <v>117136.1914886992</v>
      </c>
      <c r="S34" s="194">
        <f ca="1">SUM(S26:OFFSET(S26,S$3-1,0))</f>
        <v>1820.7698158865162</v>
      </c>
      <c r="T34" s="194">
        <f ca="1">SUM(T26:OFFSET(T26,T$3-1,0))</f>
        <v>298606.2498053887</v>
      </c>
      <c r="U34" s="194">
        <f ca="1">SUM(U26:OFFSET(U26,U$3-1,0))</f>
        <v>295976.24896021927</v>
      </c>
      <c r="V34" s="194">
        <f ca="1">SUM(V26:OFFSET(V26,V$3-1,0))</f>
        <v>1290521.1839488985</v>
      </c>
      <c r="W34" s="14">
        <f>SUM(W26:W33)</f>
        <v>2042094.502395388</v>
      </c>
      <c r="Y34" s="192" t="s">
        <v>117</v>
      </c>
      <c r="Z34" s="194">
        <f ca="1">SUM(Z26:OFFSET(Z26,Z$3-1,0))</f>
        <v>0</v>
      </c>
      <c r="AA34" s="194">
        <f ca="1">SUM(AA26:OFFSET(AA26,AA$3-1,0))</f>
        <v>12745.388711205613</v>
      </c>
      <c r="AB34" s="194">
        <f ca="1">SUM(AB26:OFFSET(AB26,AB$3-1,0))</f>
        <v>42484.62903735204</v>
      </c>
      <c r="AC34" s="194">
        <f ca="1">SUM(AC26:OFFSET(AC26,AC$3-1,0))</f>
        <v>175400.8255970677</v>
      </c>
      <c r="AD34" s="194">
        <f ca="1">SUM(AD26:OFFSET(AD26,AD$3-1,0))</f>
        <v>3236.9241171315844</v>
      </c>
      <c r="AE34" s="194">
        <f ca="1">SUM(AE26:OFFSET(AE26,AE$3-1,0))</f>
        <v>532878.6327827871</v>
      </c>
      <c r="AF34" s="194">
        <f ca="1">SUM(AF26:OFFSET(AF26,AF$3-1,0))</f>
        <v>528832.4776363726</v>
      </c>
      <c r="AG34" s="194">
        <f ca="1">SUM(AG26:OFFSET(AG26,AG$3-1,0))</f>
        <v>2838377.835209758</v>
      </c>
      <c r="AH34" s="14">
        <f>SUM(AH26:AH33)</f>
        <v>4133956.7130916747</v>
      </c>
    </row>
    <row r="35" spans="3:34" ht="16.5" thickBot="1" thickTop="1">
      <c r="C35" s="187" t="s">
        <v>114</v>
      </c>
      <c r="D35" s="188">
        <f ca="1">D34+OFFSET(L25,D$3,0)</f>
        <v>968447.2342943059</v>
      </c>
      <c r="E35" s="188">
        <f ca="1">E34+OFFSET(L25,E$3,0)</f>
        <v>222133.917538155</v>
      </c>
      <c r="F35" s="188">
        <f ca="1">F34+OFFSET(L25,F$3,0)</f>
        <v>726689.4642960406</v>
      </c>
      <c r="G35" s="188">
        <f ca="1">G34+OFFSET(L25,G$3,0)</f>
        <v>158002.35846748546</v>
      </c>
      <c r="H35" s="188">
        <f ca="1">H34+OFFSET(L25,H$3,0)</f>
        <v>4653.078418376653</v>
      </c>
      <c r="I35" s="188">
        <f ca="1">I34+OFFSET(L25,I$3,0)</f>
        <v>275138.54995618464</v>
      </c>
      <c r="J35" s="188">
        <f ca="1">J34+OFFSET(L25,J$3,0)</f>
        <v>280803.167161165</v>
      </c>
      <c r="K35" s="188">
        <f ca="1">K34+OFFSET(L25,K$3,0)</f>
        <v>1547856.6512608593</v>
      </c>
      <c r="L35" s="181"/>
      <c r="N35" s="196" t="s">
        <v>114</v>
      </c>
      <c r="O35" s="197">
        <f ca="1">O34+OFFSET(W25,O$3,0)</f>
        <v>1667420.5358374072</v>
      </c>
      <c r="P35" s="197">
        <f ca="1">P34+OFFSET(W25,P$3,0)</f>
        <v>95893.8769700232</v>
      </c>
      <c r="Q35" s="197">
        <f ca="1">Q34+OFFSET(W25,Q$3,0)</f>
        <v>211411.6064001566</v>
      </c>
      <c r="R35" s="197">
        <f ca="1">R34+OFFSET(W25,R$3,0)</f>
        <v>175805.44111170917</v>
      </c>
      <c r="S35" s="197">
        <f ca="1">S34+OFFSET(W25,S$3,0)</f>
        <v>3236.9241171315844</v>
      </c>
      <c r="T35" s="197">
        <f ca="1">T34+OFFSET(W25,T$3,0)</f>
        <v>340483.9555707786</v>
      </c>
      <c r="U35" s="197">
        <f ca="1">U34+OFFSET(W25,U$3,0)</f>
        <v>299415.4808346716</v>
      </c>
      <c r="V35" s="197">
        <f ca="1">V34+OFFSET(W25,V$3,0)</f>
        <v>1290521.1839488985</v>
      </c>
      <c r="W35" s="181"/>
      <c r="Y35" s="200" t="s">
        <v>114</v>
      </c>
      <c r="Z35" s="201">
        <f ca="1">Z34+OFFSET(AH25,Z$3,0)</f>
        <v>2635867.7701317132</v>
      </c>
      <c r="AA35" s="201">
        <f ca="1">AA34+OFFSET(AH25,AA$3,0)</f>
        <v>318027.7945081782</v>
      </c>
      <c r="AB35" s="201">
        <f ca="1">AB34+OFFSET(AH25,AB$3,0)</f>
        <v>938101.0706961972</v>
      </c>
      <c r="AC35" s="201">
        <f ca="1">AC34+OFFSET(AH25,AC$3,0)</f>
        <v>333807.79957919463</v>
      </c>
      <c r="AD35" s="201">
        <f ca="1">AD34+OFFSET(AH25,AD$3,0)</f>
        <v>7890.002535508236</v>
      </c>
      <c r="AE35" s="201">
        <f ca="1">AE34+OFFSET(AH25,AE$3,0)</f>
        <v>615622.5055269632</v>
      </c>
      <c r="AF35" s="201">
        <f ca="1">AF34+OFFSET(AH25,AF$3,0)</f>
        <v>580218.6479958365</v>
      </c>
      <c r="AG35" s="201">
        <f ca="1">AG34+OFFSET(AH25,AG$3,0)</f>
        <v>2838377.835209758</v>
      </c>
      <c r="AH35" s="181"/>
    </row>
    <row r="36" spans="3:34" ht="16.5" thickBot="1" thickTop="1">
      <c r="C36" s="189" t="s">
        <v>115</v>
      </c>
      <c r="D36" s="190">
        <f>D35/SUM(D35:K35)</f>
        <v>0.23147969052224374</v>
      </c>
      <c r="E36" s="190">
        <f>E35/SUM(D35:K35)</f>
        <v>0.053094777562862676</v>
      </c>
      <c r="F36" s="190">
        <f>F35/SUM(D35:K35)</f>
        <v>0.1736943907156673</v>
      </c>
      <c r="G36" s="190">
        <f>G35/SUM(D35:K35)</f>
        <v>0.03776595744680852</v>
      </c>
      <c r="H36" s="190">
        <f>H35/SUM(D35:K35)</f>
        <v>0.001112185686653772</v>
      </c>
      <c r="I36" s="190">
        <f>I35/SUM(D35:K35)</f>
        <v>0.06576402321083172</v>
      </c>
      <c r="J36" s="190">
        <f>J35/SUM(D35:K35)</f>
        <v>0.06711798839458415</v>
      </c>
      <c r="K36" s="190">
        <f>K35/SUM(D35:K35)</f>
        <v>0.36997098646034815</v>
      </c>
      <c r="L36" s="181"/>
      <c r="N36" s="198" t="s">
        <v>115</v>
      </c>
      <c r="O36" s="199">
        <f>O35/SUM(O35:V35)</f>
        <v>0.40826233405983753</v>
      </c>
      <c r="P36" s="199">
        <f>P35/SUM(O35:V35)</f>
        <v>0.02347929463047355</v>
      </c>
      <c r="Q36" s="199">
        <f>Q35/SUM(O35:V35)</f>
        <v>0.0517634238161284</v>
      </c>
      <c r="R36" s="199">
        <f>R35/SUM(O35:V35)</f>
        <v>0.043045373489201504</v>
      </c>
      <c r="S36" s="199">
        <f>S35/SUM(O35:V35)</f>
        <v>0.0007925500297206262</v>
      </c>
      <c r="T36" s="199">
        <f>T35/SUM(O35:V35)</f>
        <v>0.08336635625123838</v>
      </c>
      <c r="U36" s="199">
        <f>U35/SUM(O35:V35)</f>
        <v>0.07331087774915793</v>
      </c>
      <c r="V36" s="199">
        <f>V35/SUM(O35:V35)</f>
        <v>0.31597978997424214</v>
      </c>
      <c r="W36" s="181"/>
      <c r="Y36" s="202" t="s">
        <v>115</v>
      </c>
      <c r="Z36" s="203">
        <f>Z35/SUM(Z35:AG35)</f>
        <v>0.31880689047665656</v>
      </c>
      <c r="AA36" s="203">
        <f>AA35/SUM(Z35:AG35)</f>
        <v>0.03846530292649507</v>
      </c>
      <c r="AB36" s="203">
        <f>AB35/SUM(Z35:AG35)</f>
        <v>0.11346285602427328</v>
      </c>
      <c r="AC36" s="203">
        <f>AC35/SUM(Z35:AG35)</f>
        <v>0.04037388665948909</v>
      </c>
      <c r="AD36" s="203">
        <f>AD35/SUM(Z35:AG35)</f>
        <v>0.0009542918664970148</v>
      </c>
      <c r="AE36" s="203">
        <f>AE35/SUM(Z35:AG35)</f>
        <v>0.07445923460898503</v>
      </c>
      <c r="AF36" s="203">
        <f>AF35/SUM(Z35:AG35)</f>
        <v>0.07017715572085739</v>
      </c>
      <c r="AG36" s="203">
        <f>AG35/SUM(Z35:AG35)</f>
        <v>0.34330038171674665</v>
      </c>
      <c r="AH36" s="181"/>
    </row>
    <row r="37" spans="7:34" ht="15.75" thickTop="1">
      <c r="G37" s="204" t="s">
        <v>107</v>
      </c>
      <c r="H37" s="204"/>
      <c r="I37" s="204"/>
      <c r="J37" s="204"/>
      <c r="K37" s="204"/>
      <c r="L37" s="211"/>
      <c r="R37" s="204" t="s">
        <v>107</v>
      </c>
      <c r="S37" s="204"/>
      <c r="T37" s="204"/>
      <c r="U37" s="204"/>
      <c r="V37" s="204"/>
      <c r="W37" s="211"/>
      <c r="AC37" s="204" t="s">
        <v>107</v>
      </c>
      <c r="AD37" s="204"/>
      <c r="AE37" s="204"/>
      <c r="AF37" s="204"/>
      <c r="AG37" s="204"/>
      <c r="AH37" s="211"/>
    </row>
    <row r="38" spans="4:34" s="174" customFormat="1" ht="15">
      <c r="D38" s="171" t="s">
        <v>111</v>
      </c>
      <c r="E38" s="171" t="s">
        <v>112</v>
      </c>
      <c r="G38" s="175" t="s">
        <v>109</v>
      </c>
      <c r="I38" s="175" t="s">
        <v>110</v>
      </c>
      <c r="J38" s="176"/>
      <c r="K38" s="176"/>
      <c r="L38" s="176"/>
      <c r="O38" s="171" t="s">
        <v>111</v>
      </c>
      <c r="P38" s="171" t="s">
        <v>112</v>
      </c>
      <c r="R38" s="175" t="s">
        <v>109</v>
      </c>
      <c r="T38" s="175" t="s">
        <v>110</v>
      </c>
      <c r="U38" s="176"/>
      <c r="V38" s="176"/>
      <c r="W38" s="176"/>
      <c r="Z38" s="171" t="s">
        <v>111</v>
      </c>
      <c r="AA38" s="171" t="s">
        <v>112</v>
      </c>
      <c r="AC38" s="175" t="s">
        <v>109</v>
      </c>
      <c r="AE38" s="175" t="s">
        <v>110</v>
      </c>
      <c r="AF38" s="176"/>
      <c r="AG38" s="176"/>
      <c r="AH38" s="176"/>
    </row>
    <row r="39" spans="3:31" ht="15">
      <c r="C39" s="2" t="s">
        <v>9</v>
      </c>
      <c r="D39" s="1">
        <f>SUM(D26:E26)</f>
        <v>9913.080108715476</v>
      </c>
      <c r="E39" s="4">
        <f>D39/D42</f>
        <v>0.004738878143133461</v>
      </c>
      <c r="G39" s="178">
        <f>'Station-to-Station Summaries'!F36</f>
        <v>365</v>
      </c>
      <c r="I39" s="97">
        <f>D39*G39/10^6</f>
        <v>3.6182742396811487</v>
      </c>
      <c r="N39" s="2" t="s">
        <v>9</v>
      </c>
      <c r="O39" s="1">
        <f>SUM(O26:P26)</f>
        <v>2832.3086024901363</v>
      </c>
      <c r="P39" s="4">
        <f>O39/O42</f>
        <v>0.0013869625520110957</v>
      </c>
      <c r="R39" s="178">
        <f>'Station-to-Station Summaries'!Q36</f>
        <v>365</v>
      </c>
      <c r="T39" s="97">
        <f>O39*R39/10^6</f>
        <v>1.0337926399088997</v>
      </c>
      <c r="Y39" s="2" t="s">
        <v>9</v>
      </c>
      <c r="Z39" s="1">
        <f>SUM(Z26:AA26)</f>
        <v>12745.388711205613</v>
      </c>
      <c r="AA39" s="4">
        <f>Z39/Z42</f>
        <v>0.0030830967994518936</v>
      </c>
      <c r="AC39" s="178">
        <f>'Station-to-Station Summaries'!AB36</f>
        <v>365</v>
      </c>
      <c r="AE39" s="97">
        <f>Z39*AC39/10^6</f>
        <v>4.652066879590048</v>
      </c>
    </row>
    <row r="40" spans="3:31" ht="15">
      <c r="C40" s="2" t="s">
        <v>10</v>
      </c>
      <c r="D40" s="1">
        <f>SUM(L32:L33)</f>
        <v>47946.93848501159</v>
      </c>
      <c r="E40" s="4">
        <f>D40/D42</f>
        <v>0.02292069632495164</v>
      </c>
      <c r="G40" s="178">
        <f>'Station-to-Station Summaries'!F37</f>
        <v>257.5</v>
      </c>
      <c r="I40" s="97">
        <f>D40*G40/10^6</f>
        <v>12.346336659890484</v>
      </c>
      <c r="N40" s="2" t="s">
        <v>10</v>
      </c>
      <c r="O40" s="1">
        <f>SUM(W32:W33)</f>
        <v>3439.231874452308</v>
      </c>
      <c r="P40" s="4">
        <f>O40/O42</f>
        <v>0.0016841688131563305</v>
      </c>
      <c r="R40" s="178">
        <f>'Station-to-Station Summaries'!Q37</f>
        <v>257.5</v>
      </c>
      <c r="T40" s="97">
        <f>O40*R40/10^6</f>
        <v>0.8856022076714694</v>
      </c>
      <c r="Y40" s="2" t="s">
        <v>10</v>
      </c>
      <c r="Z40" s="1">
        <f>SUM(AH32:AH33)</f>
        <v>51386.1703594639</v>
      </c>
      <c r="AA40" s="4">
        <f>Z40/Z42</f>
        <v>0.012430263286679063</v>
      </c>
      <c r="AC40" s="178">
        <f>'Station-to-Station Summaries'!AB37</f>
        <v>257.5</v>
      </c>
      <c r="AE40" s="97">
        <f>Z40*AC40/10^6</f>
        <v>13.231938867561952</v>
      </c>
    </row>
    <row r="41" spans="3:31" ht="15">
      <c r="C41" s="2" t="s">
        <v>11</v>
      </c>
      <c r="D41" s="3">
        <f>SUM(F26:K28,J31:K31,H29:K30)</f>
        <v>2034002.1921025596</v>
      </c>
      <c r="E41" s="5">
        <f>D41/D42</f>
        <v>0.9723404255319149</v>
      </c>
      <c r="G41" s="178">
        <f>'Station-to-Station Summaries'!F38</f>
        <v>365</v>
      </c>
      <c r="I41" s="172">
        <f>D41*G41/10^6</f>
        <v>742.4108001174343</v>
      </c>
      <c r="N41" s="2" t="s">
        <v>11</v>
      </c>
      <c r="O41" s="3">
        <f>SUM(Q26:V28,U31:V31,S29:V30)</f>
        <v>2035822.9619184458</v>
      </c>
      <c r="P41" s="5">
        <f>O41/O42</f>
        <v>0.9969288686348325</v>
      </c>
      <c r="R41" s="178">
        <f>'Station-to-Station Summaries'!Q38</f>
        <v>365</v>
      </c>
      <c r="T41" s="172">
        <f>O41*R41/10^6</f>
        <v>743.0753811002327</v>
      </c>
      <c r="Y41" s="2" t="s">
        <v>11</v>
      </c>
      <c r="Z41" s="3">
        <f>SUM(AB26:AG28,AF31:AG31,AD29:AG30)</f>
        <v>4069825.154021005</v>
      </c>
      <c r="AA41" s="5">
        <f>Z41/Z42</f>
        <v>0.984486639913869</v>
      </c>
      <c r="AC41" s="178">
        <f>'Station-to-Station Summaries'!AB38</f>
        <v>365</v>
      </c>
      <c r="AE41" s="172">
        <f>Z41*AC41/10^6</f>
        <v>1485.4861812176669</v>
      </c>
    </row>
    <row r="42" spans="3:31" ht="15.75" thickBot="1">
      <c r="C42" s="18" t="s">
        <v>7</v>
      </c>
      <c r="D42" s="15">
        <f>SUM(D39:D41)</f>
        <v>2091862.2106962868</v>
      </c>
      <c r="E42" s="16">
        <f>SUM(E39:E41)</f>
        <v>1</v>
      </c>
      <c r="I42" s="173">
        <f>SUM(I39:I41)</f>
        <v>758.375411017006</v>
      </c>
      <c r="N42" s="18" t="s">
        <v>7</v>
      </c>
      <c r="O42" s="15">
        <f>SUM(O39:O41)</f>
        <v>2042094.5023953882</v>
      </c>
      <c r="P42" s="16">
        <f>SUM(P39:P41)</f>
        <v>1</v>
      </c>
      <c r="T42" s="173">
        <f>SUM(T39:T41)</f>
        <v>744.9947759478131</v>
      </c>
      <c r="Y42" s="18" t="s">
        <v>7</v>
      </c>
      <c r="Z42" s="15">
        <f>SUM(Z39:Z41)</f>
        <v>4133956.7130916747</v>
      </c>
      <c r="AA42" s="16">
        <f>SUM(AA39:AA41)</f>
        <v>0.9999999999999999</v>
      </c>
      <c r="AE42" s="173">
        <f>SUM(AE39:AE41)</f>
        <v>1503.370186964819</v>
      </c>
    </row>
    <row r="43" spans="3:25" ht="15.75" thickTop="1">
      <c r="C43" s="17"/>
      <c r="N43" s="17"/>
      <c r="Y43" s="17"/>
    </row>
    <row r="44" spans="4:34" ht="19.5" thickBot="1">
      <c r="D44" s="208" t="s">
        <v>8</v>
      </c>
      <c r="E44" s="208"/>
      <c r="F44" s="208"/>
      <c r="G44" s="208"/>
      <c r="H44" s="208"/>
      <c r="I44" s="208"/>
      <c r="J44" s="208"/>
      <c r="K44" s="208"/>
      <c r="L44" s="208"/>
      <c r="O44" s="209" t="s">
        <v>14</v>
      </c>
      <c r="P44" s="209"/>
      <c r="Q44" s="209"/>
      <c r="R44" s="209"/>
      <c r="S44" s="209"/>
      <c r="T44" s="209"/>
      <c r="U44" s="209"/>
      <c r="V44" s="209"/>
      <c r="W44" s="209"/>
      <c r="Z44" s="210" t="s">
        <v>15</v>
      </c>
      <c r="AA44" s="210"/>
      <c r="AB44" s="210"/>
      <c r="AC44" s="210"/>
      <c r="AD44" s="210"/>
      <c r="AE44" s="210"/>
      <c r="AF44" s="210"/>
      <c r="AG44" s="210"/>
      <c r="AH44" s="210"/>
    </row>
    <row r="45" spans="3:34" ht="30.75" thickTop="1">
      <c r="C45" s="19" t="s">
        <v>16</v>
      </c>
      <c r="D45" s="6" t="s">
        <v>0</v>
      </c>
      <c r="E45" s="6" t="s">
        <v>1</v>
      </c>
      <c r="F45" s="6" t="s">
        <v>2</v>
      </c>
      <c r="G45" s="6" t="s">
        <v>3</v>
      </c>
      <c r="H45" s="6" t="s">
        <v>4</v>
      </c>
      <c r="I45" s="7" t="s">
        <v>5</v>
      </c>
      <c r="J45" s="6" t="s">
        <v>6</v>
      </c>
      <c r="K45" s="7" t="s">
        <v>106</v>
      </c>
      <c r="L45" s="191" t="s">
        <v>116</v>
      </c>
      <c r="N45" s="20" t="s">
        <v>16</v>
      </c>
      <c r="O45" s="6" t="s">
        <v>0</v>
      </c>
      <c r="P45" s="6" t="s">
        <v>1</v>
      </c>
      <c r="Q45" s="6" t="s">
        <v>2</v>
      </c>
      <c r="R45" s="6" t="s">
        <v>3</v>
      </c>
      <c r="S45" s="6" t="s">
        <v>4</v>
      </c>
      <c r="T45" s="7" t="s">
        <v>5</v>
      </c>
      <c r="U45" s="6" t="s">
        <v>6</v>
      </c>
      <c r="V45" s="7" t="s">
        <v>106</v>
      </c>
      <c r="W45" s="191" t="s">
        <v>116</v>
      </c>
      <c r="Y45" s="21" t="s">
        <v>16</v>
      </c>
      <c r="Z45" s="6" t="s">
        <v>0</v>
      </c>
      <c r="AA45" s="6" t="s">
        <v>1</v>
      </c>
      <c r="AB45" s="6" t="s">
        <v>2</v>
      </c>
      <c r="AC45" s="6" t="s">
        <v>3</v>
      </c>
      <c r="AD45" s="6" t="s">
        <v>4</v>
      </c>
      <c r="AE45" s="7" t="s">
        <v>5</v>
      </c>
      <c r="AF45" s="6" t="s">
        <v>6</v>
      </c>
      <c r="AG45" s="7" t="s">
        <v>106</v>
      </c>
      <c r="AH45" s="191" t="s">
        <v>116</v>
      </c>
    </row>
    <row r="46" spans="2:34" ht="15">
      <c r="B46">
        <v>1</v>
      </c>
      <c r="C46" s="9" t="s">
        <v>0</v>
      </c>
      <c r="D46" s="193">
        <f ca="1">'Station-to-Station Summaries'!C43+OFFSET('Station-to-Station Summaries'!B42,D$3,$B46)</f>
        <v>0</v>
      </c>
      <c r="E46" s="167">
        <f ca="1">'Station-to-Station Summaries'!D43+OFFSET('Station-to-Station Summaries'!B42,E$3,$B46)</f>
        <v>13565.5008</v>
      </c>
      <c r="F46" s="165">
        <f ca="1">'Station-to-Station Summaries'!E43+OFFSET('Station-to-Station Summaries'!B42,F$3,$B46)</f>
        <v>10497.707999999999</v>
      </c>
      <c r="G46" s="165">
        <f ca="1">'Station-to-Station Summaries'!F43+OFFSET('Station-to-Station Summaries'!B42,G$3,$B46)</f>
        <v>81480.1012</v>
      </c>
      <c r="H46" s="165">
        <f ca="1">'Station-to-Station Summaries'!G43+OFFSET('Station-to-Station Summaries'!B42,H$3,$B46)</f>
        <v>2735.3415</v>
      </c>
      <c r="I46" s="165">
        <f ca="1">'Station-to-Station Summaries'!H43+OFFSET('Station-to-Station Summaries'!B42,I$3,$B46)</f>
        <v>533842.4205</v>
      </c>
      <c r="J46" s="165">
        <f ca="1">'Station-to-Station Summaries'!I43+OFFSET('Station-to-Station Summaries'!B42,J$3,$B46)</f>
        <v>556908.6477000001</v>
      </c>
      <c r="K46" s="165">
        <f ca="1">'Station-to-Station Summaries'!J43+OFFSET('Station-to-Station Summaries'!B42,K$3,$B46)</f>
        <v>2489042.8674</v>
      </c>
      <c r="L46" s="195">
        <f ca="1">SUM(OFFSET(D46,0,$B46-1):K46)</f>
        <v>3688072.5871</v>
      </c>
      <c r="N46" s="9" t="s">
        <v>0</v>
      </c>
      <c r="O46" s="193">
        <f ca="1">'Station-to-Station Summaries'!N43+OFFSET('Station-to-Station Summaries'!M42,O$3,$B46)</f>
        <v>0</v>
      </c>
      <c r="P46" s="167">
        <f ca="1">'Station-to-Station Summaries'!O43+OFFSET('Station-to-Station Summaries'!M42,P$3,$B46)</f>
        <v>3870.5160000000005</v>
      </c>
      <c r="Q46" s="165">
        <f ca="1">'Station-to-Station Summaries'!P43+OFFSET('Station-to-Station Summaries'!M42,Q$3,$B46)</f>
        <v>76579.434</v>
      </c>
      <c r="R46" s="165">
        <f ca="1">'Station-to-Station Summaries'!Q43+OFFSET('Station-to-Station Summaries'!M42,R$3,$B46)</f>
        <v>288357.96920000005</v>
      </c>
      <c r="S46" s="165">
        <f ca="1">'Station-to-Station Summaries'!R43+OFFSET('Station-to-Station Summaries'!M42,S$3,$B46)</f>
        <v>3953.8695000000007</v>
      </c>
      <c r="T46" s="165">
        <f ca="1">'Station-to-Station Summaries'!S43+OFFSET('Station-to-Station Summaries'!M42,T$3,$B46)</f>
        <v>969863.193</v>
      </c>
      <c r="U46" s="165">
        <f ca="1">'Station-to-Station Summaries'!T43+OFFSET('Station-to-Station Summaries'!M42,U$3,$B46)</f>
        <v>1011276.3650999999</v>
      </c>
      <c r="V46" s="165">
        <f ca="1">'Station-to-Station Summaries'!U43+OFFSET('Station-to-Station Summaries'!M42,V$3,$B46)</f>
        <v>3900060.0714000002</v>
      </c>
      <c r="W46" s="195">
        <f ca="1">SUM(OFFSET(O46,0,$B46-1):V46)</f>
        <v>6253961.4182</v>
      </c>
      <c r="Y46" s="9" t="s">
        <v>0</v>
      </c>
      <c r="Z46" s="193">
        <f ca="1">'Station-to-Station Summaries'!Y43+OFFSET('Station-to-Station Summaries'!X42,Z$3,$B46)</f>
        <v>0</v>
      </c>
      <c r="AA46" s="167">
        <f ca="1">'Station-to-Station Summaries'!Z43+OFFSET('Station-to-Station Summaries'!X42,AA$3,$B46)</f>
        <v>17436.0168</v>
      </c>
      <c r="AB46" s="165">
        <f ca="1">'Station-to-Station Summaries'!AA43+OFFSET('Station-to-Station Summaries'!X42,AB$3,$B46)</f>
        <v>87077.14199999999</v>
      </c>
      <c r="AC46" s="165">
        <f ca="1">'Station-to-Station Summaries'!AB43+OFFSET('Station-to-Station Summaries'!X42,AC$3,$B46)</f>
        <v>369838.0704</v>
      </c>
      <c r="AD46" s="165">
        <f ca="1">'Station-to-Station Summaries'!AC43+OFFSET('Station-to-Station Summaries'!X42,AD$3,$B46)</f>
        <v>6689.211</v>
      </c>
      <c r="AE46" s="165">
        <f ca="1">'Station-to-Station Summaries'!AD43+OFFSET('Station-to-Station Summaries'!X42,AE$3,$B46)</f>
        <v>1503705.6135</v>
      </c>
      <c r="AF46" s="165">
        <f ca="1">'Station-to-Station Summaries'!AE43+OFFSET('Station-to-Station Summaries'!X42,AF$3,$B46)</f>
        <v>1568185.0128</v>
      </c>
      <c r="AG46" s="165">
        <f ca="1">'Station-to-Station Summaries'!AF43+OFFSET('Station-to-Station Summaries'!X42,AG$3,$B46)</f>
        <v>6389102.9388</v>
      </c>
      <c r="AH46" s="195">
        <f ca="1">SUM(OFFSET(Z46,0,$B46-1):AG46)</f>
        <v>9942034.0053</v>
      </c>
    </row>
    <row r="47" spans="2:34" ht="15">
      <c r="B47">
        <v>2</v>
      </c>
      <c r="C47" s="9" t="s">
        <v>1</v>
      </c>
      <c r="D47" s="183">
        <f ca="1">('Station-to-Station Summaries'!C44+OFFSET('Station-to-Station Summaries'!B42,$B47,D$3))/'Station-to-Station Summaries'!K51</f>
        <v>0.0019029348394815156</v>
      </c>
      <c r="E47" s="193">
        <f ca="1">'Station-to-Station Summaries'!D44+OFFSET('Station-to-Station Summaries'!B42,E$3,$B47)</f>
        <v>0</v>
      </c>
      <c r="F47" s="165">
        <f ca="1">'Station-to-Station Summaries'!E44+OFFSET('Station-to-Station Summaries'!B42,F$3,$B47)</f>
        <v>5008.296</v>
      </c>
      <c r="G47" s="165">
        <f ca="1">'Station-to-Station Summaries'!F44+OFFSET('Station-to-Station Summaries'!B42,G$3,$B47)</f>
        <v>6517.8802</v>
      </c>
      <c r="H47" s="165">
        <f ca="1">'Station-to-Station Summaries'!G44+OFFSET('Station-to-Station Summaries'!B42,H$3,$B47)</f>
        <v>337.3203</v>
      </c>
      <c r="I47" s="165">
        <f ca="1">'Station-to-Station Summaries'!H44+OFFSET('Station-to-Station Summaries'!B42,I$3,$B47)</f>
        <v>41960.545999999995</v>
      </c>
      <c r="J47" s="165">
        <f ca="1">'Station-to-Station Summaries'!I44+OFFSET('Station-to-Station Summaries'!B42,J$3,$B47)</f>
        <v>90477.03220000002</v>
      </c>
      <c r="K47" s="165">
        <f ca="1">'Station-to-Station Summaries'!J44+OFFSET('Station-to-Station Summaries'!B42,K$3,$B47)</f>
        <v>633212.2272</v>
      </c>
      <c r="L47" s="195">
        <f ca="1">SUM(OFFSET(D47,0,$B47-1):K47)</f>
        <v>777513.3019</v>
      </c>
      <c r="N47" s="9" t="s">
        <v>1</v>
      </c>
      <c r="O47" s="183">
        <f ca="1">('Station-to-Station Summaries'!N44+OFFSET('Station-to-Station Summaries'!M42,$B47,O$3))/'Station-to-Station Summaries'!V51</f>
        <v>0.0005272545701294978</v>
      </c>
      <c r="P47" s="193">
        <f ca="1">'Station-to-Station Summaries'!O44+OFFSET('Station-to-Station Summaries'!M42,P$3,$B47)</f>
        <v>0</v>
      </c>
      <c r="Q47" s="165">
        <f ca="1">'Station-to-Station Summaries'!P44+OFFSET('Station-to-Station Summaries'!M42,Q$3,$B47)</f>
        <v>1722.0554000000002</v>
      </c>
      <c r="R47" s="165">
        <f ca="1">'Station-to-Station Summaries'!Q44+OFFSET('Station-to-Station Summaries'!M42,R$3,$B47)</f>
        <v>4221.424999999999</v>
      </c>
      <c r="S47" s="165">
        <f ca="1">'Station-to-Station Summaries'!R44+OFFSET('Station-to-Station Summaries'!M42,S$3,$B47)</f>
        <v>53.2611</v>
      </c>
      <c r="T47" s="165">
        <f ca="1">'Station-to-Station Summaries'!S44+OFFSET('Station-to-Station Summaries'!M42,T$3,$B47)</f>
        <v>9798.789999999999</v>
      </c>
      <c r="U47" s="165">
        <f ca="1">'Station-to-Station Summaries'!T44+OFFSET('Station-to-Station Summaries'!M42,U$3,$B47)</f>
        <v>53472.62550000001</v>
      </c>
      <c r="V47" s="165">
        <f ca="1">'Station-to-Station Summaries'!U44+OFFSET('Station-to-Station Summaries'!M42,V$3,$B47)</f>
        <v>273321.216</v>
      </c>
      <c r="W47" s="195">
        <f ca="1">SUM(OFFSET(O47,0,$B47-1):V47)</f>
        <v>342589.373</v>
      </c>
      <c r="Y47" s="9" t="s">
        <v>1</v>
      </c>
      <c r="Z47" s="183">
        <f ca="1">('Station-to-Station Summaries'!Y44+OFFSET('Station-to-Station Summaries'!X42,$B47,Z$3))/'Station-to-Station Summaries'!AG51</f>
        <v>0.001205009247348023</v>
      </c>
      <c r="AA47" s="193">
        <f ca="1">'Station-to-Station Summaries'!Z44+OFFSET('Station-to-Station Summaries'!X42,AA$3,$B47)</f>
        <v>0</v>
      </c>
      <c r="AB47" s="165">
        <f ca="1">'Station-to-Station Summaries'!AA44+OFFSET('Station-to-Station Summaries'!X42,AB$3,$B47)</f>
        <v>6730.3514000000005</v>
      </c>
      <c r="AC47" s="165">
        <f ca="1">'Station-to-Station Summaries'!AB44+OFFSET('Station-to-Station Summaries'!X42,AC$3,$B47)</f>
        <v>10739.305199999999</v>
      </c>
      <c r="AD47" s="165">
        <f ca="1">'Station-to-Station Summaries'!AC44+OFFSET('Station-to-Station Summaries'!X42,AD$3,$B47)</f>
        <v>390.5813999999999</v>
      </c>
      <c r="AE47" s="165">
        <f ca="1">'Station-to-Station Summaries'!AD44+OFFSET('Station-to-Station Summaries'!X42,AE$3,$B47)</f>
        <v>51759.335999999996</v>
      </c>
      <c r="AF47" s="165">
        <f ca="1">'Station-to-Station Summaries'!AE44+OFFSET('Station-to-Station Summaries'!X42,AF$3,$B47)</f>
        <v>143949.6577</v>
      </c>
      <c r="AG47" s="165">
        <f ca="1">'Station-to-Station Summaries'!AF44+OFFSET('Station-to-Station Summaries'!X42,AG$3,$B47)</f>
        <v>906533.4432</v>
      </c>
      <c r="AH47" s="195">
        <f ca="1">SUM(OFFSET(Z47,0,$B47-1):AG47)</f>
        <v>1120102.6749</v>
      </c>
    </row>
    <row r="48" spans="2:34" ht="15">
      <c r="B48">
        <v>3</v>
      </c>
      <c r="C48" s="9" t="s">
        <v>2</v>
      </c>
      <c r="D48" s="184">
        <f ca="1">('Station-to-Station Summaries'!C45+OFFSET('Station-to-Station Summaries'!B42,$B48,D$3))/'Station-to-Station Summaries'!K51</f>
        <v>0.0014538651151708866</v>
      </c>
      <c r="E48" s="184">
        <f ca="1">('Station-to-Station Summaries'!D45+OFFSET('Station-to-Station Summaries'!B42,$B48,E$3))/'Station-to-Station Summaries'!K51</f>
        <v>0.0006938333433243355</v>
      </c>
      <c r="F48" s="193">
        <f ca="1">'Station-to-Station Summaries'!E45+OFFSET('Station-to-Station Summaries'!B42,F$3,$B48)</f>
        <v>0</v>
      </c>
      <c r="G48" s="165">
        <f ca="1">'Station-to-Station Summaries'!F45+OFFSET('Station-to-Station Summaries'!B42,G$3,$B48)</f>
        <v>35560.998</v>
      </c>
      <c r="H48" s="165">
        <f ca="1">'Station-to-Station Summaries'!G45+OFFSET('Station-to-Station Summaries'!B42,H$3,$B48)</f>
        <v>2725.8311999999996</v>
      </c>
      <c r="I48" s="165">
        <f ca="1">'Station-to-Station Summaries'!H45+OFFSET('Station-to-Station Summaries'!B42,I$3,$B48)</f>
        <v>142127.8235</v>
      </c>
      <c r="J48" s="165">
        <f ca="1">'Station-to-Station Summaries'!I45+OFFSET('Station-to-Station Summaries'!B42,J$3,$B48)</f>
        <v>204489.8765</v>
      </c>
      <c r="K48" s="165">
        <f ca="1">'Station-to-Station Summaries'!J45+OFFSET('Station-to-Station Summaries'!B42,K$3,$B48)</f>
        <v>1931531.8806</v>
      </c>
      <c r="L48" s="195">
        <f ca="1">SUM(OFFSET(D48,0,$B48-1):K48)</f>
        <v>2316436.4098</v>
      </c>
      <c r="N48" s="9" t="s">
        <v>2</v>
      </c>
      <c r="O48" s="184">
        <f ca="1">('Station-to-Station Summaries'!N45+OFFSET('Station-to-Station Summaries'!M42,$B48,O$3))/'Station-to-Station Summaries'!V51</f>
        <v>0.010299240019890358</v>
      </c>
      <c r="P48" s="184">
        <f ca="1">('Station-to-Station Summaries'!O45+OFFSET('Station-to-Station Summaries'!M42,$B48,P$3))/'Station-to-Station Summaries'!V51</f>
        <v>0.00023167314630451159</v>
      </c>
      <c r="Q48" s="193">
        <f ca="1">'Station-to-Station Summaries'!P45+OFFSET('Station-to-Station Summaries'!M42,Q$3,$B48)</f>
        <v>0</v>
      </c>
      <c r="R48" s="165">
        <f ca="1">'Station-to-Station Summaries'!Q45+OFFSET('Station-to-Station Summaries'!M42,R$3,$B48)</f>
        <v>8286.012</v>
      </c>
      <c r="S48" s="165">
        <f ca="1">'Station-to-Station Summaries'!R45+OFFSET('Station-to-Station Summaries'!M42,S$3,$B48)</f>
        <v>419.7385</v>
      </c>
      <c r="T48" s="165">
        <f ca="1">'Station-to-Station Summaries'!S45+OFFSET('Station-to-Station Summaries'!M42,T$3,$B48)</f>
        <v>190.10750000000002</v>
      </c>
      <c r="U48" s="165">
        <f ca="1">'Station-to-Station Summaries'!T45+OFFSET('Station-to-Station Summaries'!M42,U$3,$B48)</f>
        <v>72962.16200000001</v>
      </c>
      <c r="V48" s="165">
        <f ca="1">'Station-to-Station Summaries'!U45+OFFSET('Station-to-Station Summaries'!M42,V$3,$B48)</f>
        <v>493614.2208</v>
      </c>
      <c r="W48" s="195">
        <f ca="1">SUM(OFFSET(O48,0,$B48-1):V48)</f>
        <v>575472.2408</v>
      </c>
      <c r="Y48" s="9" t="s">
        <v>2</v>
      </c>
      <c r="Z48" s="184">
        <f ca="1">('Station-to-Station Summaries'!Y45+OFFSET('Station-to-Station Summaries'!X42,$B48,Z$3))/'Station-to-Station Summaries'!AG51</f>
        <v>0.005941400231834961</v>
      </c>
      <c r="AA48" s="184">
        <f ca="1">('Station-to-Station Summaries'!Z45+OFFSET('Station-to-Station Summaries'!X42,$B48,AA$3))/'Station-to-Station Summaries'!AG51</f>
        <v>0.00045936503237187595</v>
      </c>
      <c r="AB48" s="193">
        <f ca="1">'Station-to-Station Summaries'!AA45+OFFSET('Station-to-Station Summaries'!X42,AB$3,$B48)</f>
        <v>0</v>
      </c>
      <c r="AC48" s="165">
        <f ca="1">'Station-to-Station Summaries'!AB45+OFFSET('Station-to-Station Summaries'!X42,AC$3,$B48)</f>
        <v>43847.01</v>
      </c>
      <c r="AD48" s="165">
        <f ca="1">'Station-to-Station Summaries'!AC45+OFFSET('Station-to-Station Summaries'!X42,AD$3,$B48)</f>
        <v>3145.5696999999996</v>
      </c>
      <c r="AE48" s="165">
        <f ca="1">'Station-to-Station Summaries'!AD45+OFFSET('Station-to-Station Summaries'!X42,AE$3,$B48)</f>
        <v>142317.93099999998</v>
      </c>
      <c r="AF48" s="165">
        <f ca="1">'Station-to-Station Summaries'!AE45+OFFSET('Station-to-Station Summaries'!X42,AF$3,$B48)</f>
        <v>277452.0385</v>
      </c>
      <c r="AG48" s="165">
        <f ca="1">'Station-to-Station Summaries'!AF45+OFFSET('Station-to-Station Summaries'!X42,AG$3,$B48)</f>
        <v>2425146.1014</v>
      </c>
      <c r="AH48" s="195">
        <f ca="1">SUM(OFFSET(Z48,0,$B48-1):AG48)</f>
        <v>2891908.6506000003</v>
      </c>
    </row>
    <row r="49" spans="2:34" ht="15">
      <c r="B49">
        <v>4</v>
      </c>
      <c r="C49" s="9" t="s">
        <v>3</v>
      </c>
      <c r="D49" s="184">
        <f ca="1">('Station-to-Station Summaries'!C46+OFFSET('Station-to-Station Summaries'!B42,$B49,D$3))/'Station-to-Station Summaries'!K51</f>
        <v>0.011285382192215922</v>
      </c>
      <c r="E49" s="184">
        <f ca="1">('Station-to-Station Summaries'!D46+OFFSET('Station-to-Station Summaries'!B42,$B49,E$3))/'Station-to-Station Summaries'!K51</f>
        <v>0.0009029663203919033</v>
      </c>
      <c r="F49" s="184">
        <f ca="1">('Station-to-Station Summaries'!E46+OFFSET('Station-to-Station Summaries'!B42,$B49,F$3))/'Station-to-Station Summaries'!K51</f>
        <v>0.0049265071661678955</v>
      </c>
      <c r="G49" s="193">
        <f ca="1">'Station-to-Station Summaries'!F46+OFFSET('Station-to-Station Summaries'!B42,G$3,$B49)</f>
        <v>0</v>
      </c>
      <c r="H49" s="165">
        <f ca="1">'Station-to-Station Summaries'!G46+OFFSET('Station-to-Station Summaries'!B42,H$3,$B49)</f>
        <v>1097.6811</v>
      </c>
      <c r="I49" s="165">
        <f ca="1">'Station-to-Station Summaries'!H46+OFFSET('Station-to-Station Summaries'!B42,I$3,$B49)</f>
        <v>15205.6666</v>
      </c>
      <c r="J49" s="165">
        <f ca="1">'Station-to-Station Summaries'!I46+OFFSET('Station-to-Station Summaries'!B42,J$3,$B49)</f>
        <v>24444.2905</v>
      </c>
      <c r="K49" s="165">
        <f ca="1">'Station-to-Station Summaries'!J46+OFFSET('Station-to-Station Summaries'!B42,K$3,$B49)</f>
        <v>251952.50300000003</v>
      </c>
      <c r="L49" s="195">
        <f ca="1">SUM(OFFSET(D49,0,$B49-1):K49)</f>
        <v>292700.1412</v>
      </c>
      <c r="N49" s="9" t="s">
        <v>3</v>
      </c>
      <c r="O49" s="184">
        <f ca="1">('Station-to-Station Summaries'!N46+OFFSET('Station-to-Station Summaries'!M42,$B49,O$3))/'Station-to-Station Summaries'!V51</f>
        <v>0.03878466724455712</v>
      </c>
      <c r="P49" s="184">
        <f ca="1">('Station-to-Station Summaries'!O46+OFFSET('Station-to-Station Summaries'!M42,$B49,P$3))/'Station-to-Station Summaries'!V51</f>
        <v>0.0005679206439226767</v>
      </c>
      <c r="Q49" s="184">
        <f ca="1">('Station-to-Station Summaries'!P46+OFFSET('Station-to-Station Summaries'!M42,$B49,Q$3))/'Station-to-Station Summaries'!V51</f>
        <v>0.0011147414132884103</v>
      </c>
      <c r="R49" s="193">
        <f ca="1">'Station-to-Station Summaries'!Q46+OFFSET('Station-to-Station Summaries'!M42,R$3,$B49)</f>
        <v>0</v>
      </c>
      <c r="S49" s="165">
        <f ca="1">'Station-to-Station Summaries'!R46+OFFSET('Station-to-Station Summaries'!M42,S$3,$B49)</f>
        <v>5379.0145999999995</v>
      </c>
      <c r="T49" s="165">
        <f ca="1">'Station-to-Station Summaries'!S46+OFFSET('Station-to-Station Summaries'!M42,T$3,$B49)</f>
        <v>1065.1755000000003</v>
      </c>
      <c r="U49" s="165">
        <f ca="1">'Station-to-Station Summaries'!T46+OFFSET('Station-to-Station Summaries'!M42,U$3,$B49)</f>
        <v>20698.762000000002</v>
      </c>
      <c r="V49" s="165">
        <f ca="1">'Station-to-Station Summaries'!U46+OFFSET('Station-to-Station Summaries'!M42,V$3,$B49)</f>
        <v>149389.3302</v>
      </c>
      <c r="W49" s="195">
        <f ca="1">SUM(OFFSET(O49,0,$B49-1):V49)</f>
        <v>176532.2823</v>
      </c>
      <c r="Y49" s="9" t="s">
        <v>3</v>
      </c>
      <c r="Z49" s="184">
        <f ca="1">('Station-to-Station Summaries'!Y46+OFFSET('Station-to-Station Summaries'!X42,$B49,Z$3))/'Station-to-Station Summaries'!AG51</f>
        <v>0.025236628881566994</v>
      </c>
      <c r="AA49" s="184">
        <f ca="1">('Station-to-Station Summaries'!Z46+OFFSET('Station-to-Station Summaries'!X42,$B49,AA$3))/'Station-to-Station Summaries'!AG51</f>
        <v>0.0007329871781805412</v>
      </c>
      <c r="AB49" s="184">
        <f ca="1">('Station-to-Station Summaries'!AA46+OFFSET('Station-to-Station Summaries'!X42,$B49,AB$3))/'Station-to-Station Summaries'!AG51</f>
        <v>0.002992679277943789</v>
      </c>
      <c r="AC49" s="193">
        <f ca="1">'Station-to-Station Summaries'!AB46+OFFSET('Station-to-Station Summaries'!X42,AC$3,$B49)</f>
        <v>0</v>
      </c>
      <c r="AD49" s="165">
        <f ca="1">'Station-to-Station Summaries'!AC46+OFFSET('Station-to-Station Summaries'!X42,AD$3,$B49)</f>
        <v>6476.695699999999</v>
      </c>
      <c r="AE49" s="165">
        <f ca="1">'Station-to-Station Summaries'!AD46+OFFSET('Station-to-Station Summaries'!X42,AE$3,$B49)</f>
        <v>16270.8421</v>
      </c>
      <c r="AF49" s="165">
        <f ca="1">'Station-to-Station Summaries'!AE46+OFFSET('Station-to-Station Summaries'!X42,AF$3,$B49)</f>
        <v>45143.052500000005</v>
      </c>
      <c r="AG49" s="165">
        <f ca="1">'Station-to-Station Summaries'!AF46+OFFSET('Station-to-Station Summaries'!X42,AG$3,$B49)</f>
        <v>401341.8332</v>
      </c>
      <c r="AH49" s="195">
        <f ca="1">SUM(OFFSET(Z49,0,$B49-1):AG49)</f>
        <v>469232.42350000003</v>
      </c>
    </row>
    <row r="50" spans="2:34" ht="15">
      <c r="B50">
        <v>5</v>
      </c>
      <c r="C50" s="9" t="s">
        <v>4</v>
      </c>
      <c r="D50" s="184">
        <f ca="1">('Station-to-Station Summaries'!C47+OFFSET('Station-to-Station Summaries'!B42,$B50,D$3))/'Station-to-Station Summaries'!K51</f>
        <v>0.00037882009160795607</v>
      </c>
      <c r="E50" s="184">
        <f ca="1">('Station-to-Station Summaries'!D47+OFFSET('Station-to-Station Summaries'!B42,$B50,E$3))/'Station-to-Station Summaries'!K51</f>
        <v>4.672101219045908E-05</v>
      </c>
      <c r="F50" s="184">
        <f ca="1">('Station-to-Station Summaries'!E47+OFFSET('Station-to-Station Summaries'!B42,$B50,F$3))/'Station-to-Station Summaries'!K51</f>
        <v>0.0003774826572597359</v>
      </c>
      <c r="G50" s="184">
        <f ca="1">('Station-to-Station Summaries'!F47+OFFSET('Station-to-Station Summaries'!B42,$B50,G$3))/'Station-to-Station Summaries'!K51</f>
        <v>0.00015199263922527947</v>
      </c>
      <c r="H50" s="193">
        <f ca="1">'Station-to-Station Summaries'!G47+OFFSET('Station-to-Station Summaries'!B42,H$3,$B50)</f>
        <v>0</v>
      </c>
      <c r="I50" s="165">
        <f ca="1">'Station-to-Station Summaries'!H47+OFFSET('Station-to-Station Summaries'!B42,I$3,$B50)</f>
        <v>3365.4632</v>
      </c>
      <c r="J50" s="165">
        <f ca="1">'Station-to-Station Summaries'!I47+OFFSET('Station-to-Station Summaries'!B42,J$3,$B50)</f>
        <v>46.758399999999995</v>
      </c>
      <c r="K50" s="165">
        <f ca="1">'Station-to-Station Summaries'!J47+OFFSET('Station-to-Station Summaries'!B42,K$3,$B50)</f>
        <v>763.7058</v>
      </c>
      <c r="L50" s="195">
        <f ca="1">SUM(OFFSET(D50,0,$B50-1):K50)</f>
        <v>4175.9274000000005</v>
      </c>
      <c r="N50" s="9" t="s">
        <v>4</v>
      </c>
      <c r="O50" s="184">
        <f ca="1">('Station-to-Station Summaries'!N47+OFFSET('Station-to-Station Summaries'!M42,$B50,O$3))/'Station-to-Station Summaries'!V51</f>
        <v>0.0005317496110549846</v>
      </c>
      <c r="P50" s="184">
        <f ca="1">('Station-to-Station Summaries'!O47+OFFSET('Station-to-Station Summaries'!M42,$B50,P$3))/'Station-to-Station Summaries'!V51</f>
        <v>7.16379742302568E-06</v>
      </c>
      <c r="Q50" s="184">
        <f ca="1">('Station-to-Station Summaries'!P47+OFFSET('Station-to-Station Summaries'!M42,$B50,Q$3))/'Station-to-Station Summaries'!V51</f>
        <v>5.6446920178647005E-05</v>
      </c>
      <c r="R50" s="184">
        <f ca="1">('Station-to-Station Summaries'!Q47+OFFSET('Station-to-Station Summaries'!M42,$B50,R$3))/'Station-to-Station Summaries'!V51</f>
        <v>0.0007232900527923237</v>
      </c>
      <c r="S50" s="193">
        <f ca="1">'Station-to-Station Summaries'!R47+OFFSET('Station-to-Station Summaries'!M42,S$3,$B50)</f>
        <v>0</v>
      </c>
      <c r="T50" s="165">
        <f ca="1">'Station-to-Station Summaries'!S47+OFFSET('Station-to-Station Summaries'!M42,T$3,$B50)</f>
        <v>1853.5296</v>
      </c>
      <c r="U50" s="165">
        <f ca="1">'Station-to-Station Summaries'!T47+OFFSET('Station-to-Station Summaries'!M42,U$3,$B50)</f>
        <v>4.0183</v>
      </c>
      <c r="V50" s="165">
        <f ca="1">'Station-to-Station Summaries'!U47+OFFSET('Station-to-Station Summaries'!M42,V$3,$B50)</f>
        <v>90.7902</v>
      </c>
      <c r="W50" s="195">
        <f ca="1">SUM(OFFSET(O50,0,$B50-1):V50)</f>
        <v>1948.3381</v>
      </c>
      <c r="Y50" s="9" t="s">
        <v>4</v>
      </c>
      <c r="Z50" s="184">
        <f ca="1">('Station-to-Station Summaries'!Y47+OFFSET('Station-to-Station Summaries'!X42,$B50,Z$3))/'Station-to-Station Summaries'!AG51</f>
        <v>0.00045640601603575364</v>
      </c>
      <c r="AA50" s="184">
        <f ca="1">('Station-to-Station Summaries'!Z47+OFFSET('Station-to-Station Summaries'!X42,$B50,AA$3))/'Station-to-Station Summaries'!AG51</f>
        <v>2.665240093334132E-05</v>
      </c>
      <c r="AB50" s="184">
        <f ca="1">('Station-to-Station Summaries'!AA47+OFFSET('Station-to-Station Summaries'!X42,$B50,AB$3))/'Station-to-Station Summaries'!AG51</f>
        <v>0.00021461119512568275</v>
      </c>
      <c r="AC50" s="184">
        <f ca="1">('Station-to-Station Summaries'!AB47+OFFSET('Station-to-Station Summaries'!X42,$B50,AC$3))/'Station-to-Station Summaries'!AG51</f>
        <v>0.0004418296707877961</v>
      </c>
      <c r="AD50" s="193">
        <f ca="1">'Station-to-Station Summaries'!AC47+OFFSET('Station-to-Station Summaries'!X42,AD$3,$B50)</f>
        <v>0</v>
      </c>
      <c r="AE50" s="165">
        <f ca="1">'Station-to-Station Summaries'!AD47+OFFSET('Station-to-Station Summaries'!X42,AE$3,$B50)</f>
        <v>5218.9928</v>
      </c>
      <c r="AF50" s="165">
        <f ca="1">'Station-to-Station Summaries'!AE47+OFFSET('Station-to-Station Summaries'!X42,AF$3,$B50)</f>
        <v>50.7767</v>
      </c>
      <c r="AG50" s="165">
        <f ca="1">'Station-to-Station Summaries'!AF47+OFFSET('Station-to-Station Summaries'!X42,AG$3,$B50)</f>
        <v>854.496</v>
      </c>
      <c r="AH50" s="195">
        <f ca="1">SUM(OFFSET(Z50,0,$B50-1):AG50)</f>
        <v>6124.2655</v>
      </c>
    </row>
    <row r="51" spans="2:34" ht="15">
      <c r="B51">
        <v>6</v>
      </c>
      <c r="C51" s="9" t="s">
        <v>5</v>
      </c>
      <c r="D51" s="184">
        <f ca="1">('Station-to-Station Summaries'!C48+OFFSET('Station-to-Station Summaries'!B42,$B51,D$3))/'Station-to-Station Summaries'!K51</f>
        <v>0.07394339063822343</v>
      </c>
      <c r="E51" s="184">
        <f ca="1">('Station-to-Station Summaries'!D48+OFFSET('Station-to-Station Summaries'!B42,$B51,E$3))/'Station-to-Station Summaries'!K51</f>
        <v>0.005812823246291628</v>
      </c>
      <c r="F51" s="184">
        <f ca="1">('Station-to-Station Summaries'!E48+OFFSET('Station-to-Station Summaries'!B42,$B51,F$3))/'Station-to-Station Summaries'!K51</f>
        <v>0.019687086803933707</v>
      </c>
      <c r="G51" s="184">
        <f ca="1">('Station-to-Station Summaries'!F48+OFFSET('Station-to-Station Summaries'!B42,$B51,G$3))/'Station-to-Station Summaries'!K51</f>
        <v>0.002106084716575595</v>
      </c>
      <c r="H51" s="184">
        <f ca="1">('Station-to-Station Summaries'!G48+OFFSET('Station-to-Station Summaries'!B42,$B51,H$3))/'Station-to-Station Summaries'!K51</f>
        <v>0.0004666800246609583</v>
      </c>
      <c r="I51" s="193">
        <f ca="1">'Station-to-Station Summaries'!H48+OFFSET('Station-to-Station Summaries'!B42,I$3,$B51)</f>
        <v>0</v>
      </c>
      <c r="J51" s="165">
        <f ca="1">'Station-to-Station Summaries'!I48+OFFSET('Station-to-Station Summaries'!B42,J$3,$B51)</f>
        <v>4935.753200000001</v>
      </c>
      <c r="K51" s="165">
        <f ca="1">'Station-to-Station Summaries'!J48+OFFSET('Station-to-Station Summaries'!B42,K$3,$B51)</f>
        <v>71050.425</v>
      </c>
      <c r="L51" s="195">
        <f ca="1">SUM(OFFSET(D51,0,$B51-1):K51)</f>
        <v>75986.17820000001</v>
      </c>
      <c r="N51" s="9" t="s">
        <v>5</v>
      </c>
      <c r="O51" s="184">
        <f ca="1">('Station-to-Station Summaries'!N48+OFFSET('Station-to-Station Summaries'!M42,$B51,O$3))/'Station-to-Station Summaries'!V51</f>
        <v>0.13045482831543992</v>
      </c>
      <c r="P51" s="184">
        <f ca="1">('Station-to-Station Summaries'!O48+OFFSET('Station-to-Station Summaries'!M42,$B51,P$3))/'Station-to-Station Summaries'!V51</f>
        <v>0.001318201606524874</v>
      </c>
      <c r="Q51" s="184">
        <f ca="1">('Station-to-Station Summaries'!P48+OFFSET('Station-to-Station Summaries'!M42,$B51,Q$3))/'Station-to-Station Summaries'!V51</f>
        <v>2.5572017978957917E-05</v>
      </c>
      <c r="R51" s="184">
        <f ca="1">('Station-to-Station Summaries'!Q48+OFFSET('Station-to-Station Summaries'!M42,$B51,R$3))/'Station-to-Station Summaries'!V51</f>
        <v>0.00014326989447898452</v>
      </c>
      <c r="S51" s="184">
        <f ca="1">('Station-to-Station Summaries'!R48+OFFSET('Station-to-Station Summaries'!M42,$B51,S$3))/'Station-to-Station Summaries'!V51</f>
        <v>0.00024959581063522466</v>
      </c>
      <c r="T51" s="193">
        <f ca="1">'Station-to-Station Summaries'!S48+OFFSET('Station-to-Station Summaries'!M42,T$3,$B51)</f>
        <v>0</v>
      </c>
      <c r="U51" s="165">
        <f ca="1">'Station-to-Station Summaries'!T48+OFFSET('Station-to-Station Summaries'!M42,U$3,$B51)</f>
        <v>7964.236000000001</v>
      </c>
      <c r="V51" s="165">
        <f ca="1">'Station-to-Station Summaries'!U48+OFFSET('Station-to-Station Summaries'!M42,V$3,$B51)</f>
        <v>70075.5675</v>
      </c>
      <c r="W51" s="195">
        <f ca="1">SUM(OFFSET(O51,0,$B51-1):V51)</f>
        <v>78039.80350000001</v>
      </c>
      <c r="Y51" s="9" t="s">
        <v>5</v>
      </c>
      <c r="Z51" s="184">
        <f ca="1">('Station-to-Station Summaries'!Y48+OFFSET('Station-to-Station Summaries'!X42,$B51,Z$3))/'Station-to-Station Summaries'!AG51</f>
        <v>0.10261340901521443</v>
      </c>
      <c r="AA51" s="184">
        <f ca="1">('Station-to-Station Summaries'!Z48+OFFSET('Station-to-Station Summaries'!X42,$B51,AA$3))/'Station-to-Station Summaries'!AG51</f>
        <v>0.0035325612266671183</v>
      </c>
      <c r="AB51" s="184">
        <f ca="1">('Station-to-Station Summaries'!AA48+OFFSET('Station-to-Station Summaries'!X42,$B51,AB$3))/'Station-to-Station Summaries'!AG51</f>
        <v>0.009712185909489355</v>
      </c>
      <c r="AC51" s="184">
        <f ca="1">('Station-to-Station Summaries'!AB48+OFFSET('Station-to-Station Summaries'!X42,$B51,AC$3))/'Station-to-Station Summaries'!AG51</f>
        <v>0.0011102874172471459</v>
      </c>
      <c r="AD51" s="184">
        <f ca="1">('Station-to-Station Summaries'!AC48+OFFSET('Station-to-Station Summaries'!X42,$B51,AD$3))/'Station-to-Station Summaries'!AG51</f>
        <v>0.000356546418770028</v>
      </c>
      <c r="AE51" s="193">
        <f ca="1">'Station-to-Station Summaries'!AD48+OFFSET('Station-to-Station Summaries'!X42,AE$3,$B51)</f>
        <v>0</v>
      </c>
      <c r="AF51" s="165">
        <f ca="1">'Station-to-Station Summaries'!AE48+OFFSET('Station-to-Station Summaries'!X42,AF$3,$B51)</f>
        <v>12899.9892</v>
      </c>
      <c r="AG51" s="165">
        <f ca="1">'Station-to-Station Summaries'!AF48+OFFSET('Station-to-Station Summaries'!X42,AG$3,$B51)</f>
        <v>141125.9925</v>
      </c>
      <c r="AH51" s="195">
        <f ca="1">SUM(OFFSET(Z51,0,$B51-1):AG51)</f>
        <v>154025.9817</v>
      </c>
    </row>
    <row r="52" spans="2:34" ht="15">
      <c r="B52">
        <v>7</v>
      </c>
      <c r="C52" s="11" t="s">
        <v>6</v>
      </c>
      <c r="D52" s="184">
        <f ca="1">('Station-to-Station Summaries'!C49+OFFSET('Station-to-Station Summaries'!B42,$B52,D$3))/'Station-to-Station Summaries'!K51</f>
        <v>0.0771276646374726</v>
      </c>
      <c r="E52" s="184">
        <f ca="1">('Station-to-Station Summaries'!D49+OFFSET('Station-to-Station Summaries'!B42,$B52,E$3))/'Station-to-Station Summaries'!K51</f>
        <v>0.012531743550893298</v>
      </c>
      <c r="F52" s="184">
        <f ca="1">('Station-to-Station Summaries'!E49+OFFSET('Station-to-Station Summaries'!B42,$B52,F$3))/'Station-to-Station Summaries'!K51</f>
        <v>0.028318984758330876</v>
      </c>
      <c r="G52" s="184">
        <f ca="1">('Station-to-Station Summaries'!F49+OFFSET('Station-to-Station Summaries'!B42,$B52,G$3))/'Station-to-Station Summaries'!K51</f>
        <v>0.003384831243096262</v>
      </c>
      <c r="H52" s="184">
        <f ca="1">('Station-to-Station Summaries'!G49+OFFSET('Station-to-Station Summaries'!B42,$B52,H$3))/'Station-to-Station Summaries'!K51</f>
        <v>6.486625857271488E-06</v>
      </c>
      <c r="I52" s="184">
        <f ca="1">('Station-to-Station Summaries'!H49+OFFSET('Station-to-Station Summaries'!B42,$B52,I$3))/'Station-to-Station Summaries'!K51</f>
        <v>0.0006832293758142808</v>
      </c>
      <c r="J52" s="193">
        <f ca="1">'Station-to-Station Summaries'!I49+OFFSET('Station-to-Station Summaries'!B42,J$3,$B52)</f>
        <v>0</v>
      </c>
      <c r="K52" s="167">
        <f ca="1">'Station-to-Station Summaries'!J49+OFFSET('Station-to-Station Summaries'!B42,K$3,$B52)</f>
        <v>63413.69299999999</v>
      </c>
      <c r="L52" s="195">
        <f ca="1">SUM(OFFSET(D52,0,$B52-1):K52)</f>
        <v>63413.69299999999</v>
      </c>
      <c r="N52" s="11" t="s">
        <v>6</v>
      </c>
      <c r="O52" s="184">
        <f ca="1">('Station-to-Station Summaries'!N49+OFFSET('Station-to-Station Summaries'!M42,$B52,O$3))/'Station-to-Station Summaries'!V51</f>
        <v>0.1360064411744921</v>
      </c>
      <c r="P52" s="184">
        <f ca="1">('Station-to-Station Summaries'!O49+OFFSET('Station-to-Station Summaries'!M42,$B52,P$3))/'Station-to-Station Summaries'!V51</f>
        <v>0.007192304411249952</v>
      </c>
      <c r="Q52" s="184">
        <f ca="1">('Station-to-Station Summaries'!P49+OFFSET('Station-to-Station Summaries'!M42,$B52,Q$3))/'Station-to-Station Summaries'!V51</f>
        <v>0.009812212865505736</v>
      </c>
      <c r="R52" s="184">
        <f ca="1">('Station-to-Station Summaries'!Q49+OFFSET('Station-to-Station Summaries'!M42,$B52,R$3))/'Station-to-Station Summaries'!V51</f>
        <v>0.002783347013306196</v>
      </c>
      <c r="S52" s="184">
        <f ca="1">('Station-to-Station Summaries'!R49+OFFSET('Station-to-Station Summaries'!M42,$B52,S$3))/'Station-to-Station Summaries'!V51</f>
        <v>5.413335750406715E-07</v>
      </c>
      <c r="T52" s="184">
        <f ca="1">('Station-to-Station Summaries'!S49+OFFSET('Station-to-Station Summaries'!M42,$B52,T$3))/'Station-to-Station Summaries'!V51</f>
        <v>0.0010705836720150865</v>
      </c>
      <c r="U52" s="193">
        <f ca="1">'Station-to-Station Summaries'!T49+OFFSET('Station-to-Station Summaries'!M42,U$3,$B52)</f>
        <v>0</v>
      </c>
      <c r="V52" s="167">
        <f ca="1">'Station-to-Station Summaries'!U49+OFFSET('Station-to-Station Summaries'!M42,V$3,$B52)</f>
        <v>4581.304</v>
      </c>
      <c r="W52" s="195">
        <f ca="1">SUM(OFFSET(O52,0,$B52-1):V52)</f>
        <v>4581.304</v>
      </c>
      <c r="Y52" s="11" t="s">
        <v>6</v>
      </c>
      <c r="Z52" s="184">
        <f ca="1">('Station-to-Station Summaries'!Y49+OFFSET('Station-to-Station Summaries'!X42,$B52,Z$3))/'Station-to-Station Summaries'!AG51</f>
        <v>0.10699870799993269</v>
      </c>
      <c r="AA52" s="184">
        <f ca="1">('Station-to-Station Summaries'!Z49+OFFSET('Station-to-Station Summaries'!X42,$B52,AA$3))/'Station-to-Station Summaries'!AG51</f>
        <v>0.009822879212123924</v>
      </c>
      <c r="AB52" s="184">
        <f ca="1">('Station-to-Station Summaries'!AA49+OFFSET('Station-to-Station Summaries'!X42,$B52,AB$3))/'Station-to-Station Summaries'!AG51</f>
        <v>0.018929921020531242</v>
      </c>
      <c r="AC52" s="184">
        <f ca="1">('Station-to-Station Summaries'!AB49+OFFSET('Station-to-Station Summaries'!X42,$B52,AC$3))/'Station-to-Station Summaries'!AG51</f>
        <v>0.0030796794962932622</v>
      </c>
      <c r="AD52" s="184">
        <f ca="1">('Station-to-Station Summaries'!AC49+OFFSET('Station-to-Station Summaries'!X42,$B52,AD$3))/'Station-to-Station Summaries'!AG51</f>
        <v>3.4703932857037564E-06</v>
      </c>
      <c r="AE52" s="184">
        <f ca="1">('Station-to-Station Summaries'!AD49+OFFSET('Station-to-Station Summaries'!X42,$B52,AE$3))/'Station-to-Station Summaries'!AG51</f>
        <v>0.0008797463155162212</v>
      </c>
      <c r="AF52" s="193">
        <f ca="1">'Station-to-Station Summaries'!AE49+OFFSET('Station-to-Station Summaries'!X42,AF$3,$B52)</f>
        <v>0</v>
      </c>
      <c r="AG52" s="167">
        <f ca="1">'Station-to-Station Summaries'!AF49+OFFSET('Station-to-Station Summaries'!X42,AG$3,$B52)</f>
        <v>67994.997</v>
      </c>
      <c r="AH52" s="195">
        <f ca="1">SUM(OFFSET(Z52,0,$B52-1):AG52)</f>
        <v>67994.997</v>
      </c>
    </row>
    <row r="53" spans="2:34" ht="15">
      <c r="B53">
        <v>8</v>
      </c>
      <c r="C53" s="9" t="s">
        <v>106</v>
      </c>
      <c r="D53" s="184">
        <f ca="1">('Station-to-Station Summaries'!C50+OFFSET('Station-to-Station Summaries'!B42,$B53,D$3))/'Station-to-Station Summaries'!K51</f>
        <v>0.344727887453237</v>
      </c>
      <c r="E53" s="185">
        <f ca="1">('Station-to-Station Summaries'!D50+OFFSET('Station-to-Station Summaries'!B42,$B53,E$3))/'Station-to-Station Summaries'!K51</f>
        <v>0.08770864257373662</v>
      </c>
      <c r="F53" s="185">
        <f ca="1">('Station-to-Station Summaries'!E50+OFFSET('Station-to-Station Summaries'!B42,$B53,F$3))/'Station-to-Station Summaries'!K51</f>
        <v>0.2675366020862212</v>
      </c>
      <c r="G53" s="185">
        <f ca="1">('Station-to-Station Summaries'!F50+OFFSET('Station-to-Station Summaries'!B42,$B53,G$3))/'Station-to-Station Summaries'!K51</f>
        <v>0.034895130081083095</v>
      </c>
      <c r="H53" s="185">
        <f ca="1">('Station-to-Station Summaries'!G50+OFFSET('Station-to-Station Summaries'!B42,$B53,H$3))/'Station-to-Station Summaries'!K51</f>
        <v>0.00010578947762459108</v>
      </c>
      <c r="I53" s="185">
        <f ca="1">('Station-to-Station Summaries'!H50+OFFSET('Station-to-Station Summaries'!B42,$B53,I$3))/'Station-to-Station Summaries'!K51</f>
        <v>0.00983917644469271</v>
      </c>
      <c r="J53" s="186">
        <f ca="1">('Station-to-Station Summaries'!I50+OFFSET('Station-to-Station Summaries'!B42,$B53,J$3))/'Station-to-Station Summaries'!K51</f>
        <v>0.008735392569790735</v>
      </c>
      <c r="K53" s="193">
        <f ca="1">'Station-to-Station Summaries'!J50+OFFSET('Station-to-Station Summaries'!B42,K$3,$B53)</f>
        <v>0</v>
      </c>
      <c r="L53" s="195">
        <f ca="1">SUM(OFFSET(D53,0,$B53-1):K53)</f>
        <v>0</v>
      </c>
      <c r="N53" s="9" t="s">
        <v>106</v>
      </c>
      <c r="O53" s="184">
        <f ca="1">('Station-to-Station Summaries'!N50+OFFSET('Station-to-Station Summaries'!M42,$B53,O$3))/'Station-to-Station Summaries'!V51</f>
        <v>0.5245401519202342</v>
      </c>
      <c r="P53" s="185">
        <f ca="1">('Station-to-Station Summaries'!O50+OFFSET('Station-to-Station Summaries'!M42,$B53,P$3))/'Station-to-Station Summaries'!V51</f>
        <v>0.036764599657234394</v>
      </c>
      <c r="Q53" s="185">
        <f ca="1">('Station-to-Station Summaries'!P50+OFFSET('Station-to-Station Summaries'!M42,$B53,Q$3))/'Station-to-Station Summaries'!V51</f>
        <v>0.06639454344455796</v>
      </c>
      <c r="R53" s="185">
        <f ca="1">('Station-to-Station Summaries'!Q50+OFFSET('Station-to-Station Summaries'!M42,$B53,R$3))/'Station-to-Station Summaries'!V51</f>
        <v>0.02009227548630695</v>
      </c>
      <c r="S53" s="185">
        <f ca="1">('Station-to-Station Summaries'!R50+OFFSET('Station-to-Station Summaries'!M42,$B53,S$3))/'Station-to-Station Summaries'!V51</f>
        <v>1.2212898738056603E-05</v>
      </c>
      <c r="T53" s="185">
        <f ca="1">('Station-to-Station Summaries'!S50+OFFSET('Station-to-Station Summaries'!M42,$B53,T$3))/'Station-to-Station Summaries'!V51</f>
        <v>0.00942371388381518</v>
      </c>
      <c r="U53" s="186">
        <f ca="1">('Station-to-Station Summaries'!T50+OFFSET('Station-to-Station Summaries'!M42,$B53,U$3))/'Station-to-Station Summaries'!V51</f>
        <v>0.0006128467565316749</v>
      </c>
      <c r="V53" s="193">
        <f ca="1">'Station-to-Station Summaries'!U50+OFFSET('Station-to-Station Summaries'!M42,V$3,$B53)</f>
        <v>0</v>
      </c>
      <c r="W53" s="195">
        <f ca="1">SUM(OFFSET(O53,0,$B53-1):V53)</f>
        <v>0</v>
      </c>
      <c r="Y53" s="9" t="s">
        <v>106</v>
      </c>
      <c r="Z53" s="184">
        <f ca="1">('Station-to-Station Summaries'!Y50+OFFSET('Station-to-Station Summaries'!X42,$B53,Z$3))/'Station-to-Station Summaries'!AG51</f>
        <v>0.4359522685444225</v>
      </c>
      <c r="AA53" s="185">
        <f ca="1">('Station-to-Station Summaries'!Z50+OFFSET('Station-to-Station Summaries'!X42,$B53,AA$3))/'Station-to-Station Summaries'!AG51</f>
        <v>0.06186313754594313</v>
      </c>
      <c r="AB53" s="185">
        <f ca="1">('Station-to-Station Summaries'!AA50+OFFSET('Station-to-Station Summaries'!X42,$B53,AB$3))/'Station-to-Station Summaries'!AG51</f>
        <v>0.16549094983116905</v>
      </c>
      <c r="AC53" s="185">
        <f ca="1">('Station-to-Station Summaries'!AB50+OFFSET('Station-to-Station Summaries'!X42,$B53,AC$3))/'Station-to-Station Summaries'!AG51</f>
        <v>0.027385179339991603</v>
      </c>
      <c r="AD53" s="185">
        <f ca="1">('Station-to-Station Summaries'!AC50+OFFSET('Station-to-Station Summaries'!X42,$B53,AD$3))/'Station-to-Station Summaries'!AG51</f>
        <v>5.8315154786499075E-05</v>
      </c>
      <c r="AE53" s="185">
        <f ca="1">('Station-to-Station Summaries'!AD50+OFFSET('Station-to-Station Summaries'!X42,$B53,AE$3))/'Station-to-Station Summaries'!AG51</f>
        <v>0.009628399303906698</v>
      </c>
      <c r="AF53" s="186">
        <f ca="1">('Station-to-Station Summaries'!AE50+OFFSET('Station-to-Station Summaries'!X42,$B53,AF$3))/'Station-to-Station Summaries'!AG51</f>
        <v>0.0046145712404127475</v>
      </c>
      <c r="AG53" s="193">
        <f ca="1">'Station-to-Station Summaries'!AF50+OFFSET('Station-to-Station Summaries'!X42,AG$3,$B53)</f>
        <v>0</v>
      </c>
      <c r="AH53" s="195">
        <f ca="1">SUM(OFFSET(Z53,0,$B53-1):AG53)</f>
        <v>0</v>
      </c>
    </row>
    <row r="54" spans="3:34" ht="15.75" thickBot="1">
      <c r="C54" s="192" t="s">
        <v>117</v>
      </c>
      <c r="D54" s="194">
        <f ca="1">SUM(D46:OFFSET(D46,D$3-1,0))</f>
        <v>0</v>
      </c>
      <c r="E54" s="194">
        <f ca="1">SUM(E46:OFFSET(E46,E$3-1,0))</f>
        <v>13565.5008</v>
      </c>
      <c r="F54" s="194">
        <f ca="1">SUM(F46:OFFSET(F46,F$3-1,0))</f>
        <v>15506.003999999999</v>
      </c>
      <c r="G54" s="194">
        <f ca="1">SUM(G46:OFFSET(G46,G$3-1,0))</f>
        <v>123558.97940000001</v>
      </c>
      <c r="H54" s="194">
        <f ca="1">SUM(H46:OFFSET(H46,H$3-1,0))</f>
        <v>6896.174099999999</v>
      </c>
      <c r="I54" s="194">
        <f ca="1">SUM(I46:OFFSET(I46,I$3-1,0))</f>
        <v>736501.9198</v>
      </c>
      <c r="J54" s="194">
        <f ca="1">SUM(J46:OFFSET(J46,J$3-1,0))</f>
        <v>881302.3585000002</v>
      </c>
      <c r="K54" s="194">
        <f ca="1">SUM(K46:OFFSET(K46,K$3-1,0))</f>
        <v>5440967.301999999</v>
      </c>
      <c r="L54" s="14">
        <f>SUM(L46:L53)</f>
        <v>7218298.238600002</v>
      </c>
      <c r="N54" s="192" t="s">
        <v>117</v>
      </c>
      <c r="O54" s="194">
        <f ca="1">SUM(O46:OFFSET(O46,O$3-1,0))</f>
        <v>0</v>
      </c>
      <c r="P54" s="194">
        <f ca="1">SUM(P46:OFFSET(P46,P$3-1,0))</f>
        <v>3870.5160000000005</v>
      </c>
      <c r="Q54" s="194">
        <f ca="1">SUM(Q46:OFFSET(Q46,Q$3-1,0))</f>
        <v>78301.48939999999</v>
      </c>
      <c r="R54" s="194">
        <f ca="1">SUM(R46:OFFSET(R46,R$3-1,0))</f>
        <v>300865.4062</v>
      </c>
      <c r="S54" s="194">
        <f ca="1">SUM(S46:OFFSET(S46,S$3-1,0))</f>
        <v>9805.8837</v>
      </c>
      <c r="T54" s="194">
        <f ca="1">SUM(T46:OFFSET(T46,T$3-1,0))</f>
        <v>982770.7956000001</v>
      </c>
      <c r="U54" s="194">
        <f ca="1">SUM(U46:OFFSET(U46,U$3-1,0))</f>
        <v>1166378.1689000002</v>
      </c>
      <c r="V54" s="194">
        <f ca="1">SUM(V46:OFFSET(V46,V$3-1,0))</f>
        <v>4891132.500099999</v>
      </c>
      <c r="W54" s="14">
        <f>SUM(W46:W53)</f>
        <v>7433124.7599</v>
      </c>
      <c r="Y54" s="192" t="s">
        <v>117</v>
      </c>
      <c r="Z54" s="194">
        <f ca="1">SUM(Z46:OFFSET(Z46,Z$3-1,0))</f>
        <v>0</v>
      </c>
      <c r="AA54" s="194">
        <f ca="1">SUM(AA46:OFFSET(AA46,AA$3-1,0))</f>
        <v>17436.0168</v>
      </c>
      <c r="AB54" s="194">
        <f ca="1">SUM(AB46:OFFSET(AB46,AB$3-1,0))</f>
        <v>93807.49339999999</v>
      </c>
      <c r="AC54" s="194">
        <f ca="1">SUM(AC46:OFFSET(AC46,AC$3-1,0))</f>
        <v>424424.38560000004</v>
      </c>
      <c r="AD54" s="194">
        <f ca="1">SUM(AD46:OFFSET(AD46,AD$3-1,0))</f>
        <v>16702.0578</v>
      </c>
      <c r="AE54" s="194">
        <f ca="1">SUM(AE46:OFFSET(AE46,AE$3-1,0))</f>
        <v>1719272.7153999999</v>
      </c>
      <c r="AF54" s="194">
        <f ca="1">SUM(AF46:OFFSET(AF46,AF$3-1,0))</f>
        <v>2047680.5274</v>
      </c>
      <c r="AG54" s="194">
        <f ca="1">SUM(AG46:OFFSET(AG46,AG$3-1,0))</f>
        <v>10332099.802099997</v>
      </c>
      <c r="AH54" s="14">
        <f>SUM(AH46:AH53)</f>
        <v>14651422.998499999</v>
      </c>
    </row>
    <row r="55" spans="3:34" ht="16.5" thickBot="1" thickTop="1">
      <c r="C55" s="187" t="s">
        <v>114</v>
      </c>
      <c r="D55" s="188">
        <f ca="1">D54+OFFSET(L45,D$3,0)</f>
        <v>3688072.5871</v>
      </c>
      <c r="E55" s="188">
        <f ca="1">E54+OFFSET(L45,E$3,0)</f>
        <v>791078.8027</v>
      </c>
      <c r="F55" s="188">
        <f ca="1">F54+OFFSET(L45,F$3,0)</f>
        <v>2331942.4138</v>
      </c>
      <c r="G55" s="188">
        <f ca="1">G54+OFFSET(L45,G$3,0)</f>
        <v>416259.1206</v>
      </c>
      <c r="H55" s="188">
        <f ca="1">H54+OFFSET(L45,H$3,0)</f>
        <v>11072.1015</v>
      </c>
      <c r="I55" s="188">
        <f ca="1">I54+OFFSET(L45,I$3,0)</f>
        <v>812488.098</v>
      </c>
      <c r="J55" s="188">
        <f ca="1">J54+OFFSET(L45,J$3,0)</f>
        <v>944716.0515000002</v>
      </c>
      <c r="K55" s="188">
        <f ca="1">K54+OFFSET(L45,K$3,0)</f>
        <v>5440967.301999999</v>
      </c>
      <c r="L55" s="181"/>
      <c r="N55" s="196" t="s">
        <v>114</v>
      </c>
      <c r="O55" s="197">
        <f ca="1">O54+OFFSET(W45,O$3,0)</f>
        <v>6253961.4182</v>
      </c>
      <c r="P55" s="197">
        <f ca="1">P54+OFFSET(W45,P$3,0)</f>
        <v>346459.889</v>
      </c>
      <c r="Q55" s="197">
        <f ca="1">Q54+OFFSET(W45,Q$3,0)</f>
        <v>653773.7302</v>
      </c>
      <c r="R55" s="197">
        <f ca="1">R54+OFFSET(W45,R$3,0)</f>
        <v>477397.68850000005</v>
      </c>
      <c r="S55" s="197">
        <f ca="1">S54+OFFSET(W45,S$3,0)</f>
        <v>11754.2218</v>
      </c>
      <c r="T55" s="197">
        <f ca="1">T54+OFFSET(W45,T$3,0)</f>
        <v>1060810.5991</v>
      </c>
      <c r="U55" s="197">
        <f ca="1">U54+OFFSET(W45,U$3,0)</f>
        <v>1170959.4729000002</v>
      </c>
      <c r="V55" s="197">
        <f ca="1">V54+OFFSET(W45,V$3,0)</f>
        <v>4891132.500099999</v>
      </c>
      <c r="W55" s="181"/>
      <c r="Y55" s="200" t="s">
        <v>114</v>
      </c>
      <c r="Z55" s="201">
        <f ca="1">Z54+OFFSET(AH45,Z$3,0)</f>
        <v>9942034.0053</v>
      </c>
      <c r="AA55" s="201">
        <f ca="1">AA54+OFFSET(AH45,AA$3,0)</f>
        <v>1137538.6917</v>
      </c>
      <c r="AB55" s="201">
        <f ca="1">AB54+OFFSET(AH45,AB$3,0)</f>
        <v>2985716.1440000003</v>
      </c>
      <c r="AC55" s="201">
        <f ca="1">AC54+OFFSET(AH45,AC$3,0)</f>
        <v>893656.8091000001</v>
      </c>
      <c r="AD55" s="201">
        <f ca="1">AD54+OFFSET(AH45,AD$3,0)</f>
        <v>22826.3233</v>
      </c>
      <c r="AE55" s="201">
        <f ca="1">AE54+OFFSET(AH45,AE$3,0)</f>
        <v>1873298.6971</v>
      </c>
      <c r="AF55" s="201">
        <f ca="1">AF54+OFFSET(AH45,AF$3,0)</f>
        <v>2115675.5244</v>
      </c>
      <c r="AG55" s="201">
        <f ca="1">AG54+OFFSET(AH45,AG$3,0)</f>
        <v>10332099.802099997</v>
      </c>
      <c r="AH55" s="181"/>
    </row>
    <row r="56" spans="3:34" ht="16.5" thickBot="1" thickTop="1">
      <c r="C56" s="189" t="s">
        <v>115</v>
      </c>
      <c r="D56" s="190">
        <f>D55/SUM(D55:K55)</f>
        <v>0.2554669026681355</v>
      </c>
      <c r="E56" s="190">
        <f>E55/SUM(D55:K55)</f>
        <v>0.05479676625646261</v>
      </c>
      <c r="F56" s="190">
        <f>F55/SUM(D55:K55)</f>
        <v>0.16152992968134025</v>
      </c>
      <c r="G56" s="190">
        <f>G55/SUM(D55:K55)</f>
        <v>0.028833605016071913</v>
      </c>
      <c r="H56" s="190">
        <f>H55/SUM(D55:K55)</f>
        <v>0.0007669468020032553</v>
      </c>
      <c r="I56" s="190">
        <f>I55/SUM(D55:K55)</f>
        <v>0.05627975397685863</v>
      </c>
      <c r="J56" s="190">
        <f>J55/SUM(D55:K55)</f>
        <v>0.06543897330593182</v>
      </c>
      <c r="K56" s="190">
        <f>K55/SUM(D55:K55)</f>
        <v>0.37688712229319604</v>
      </c>
      <c r="L56" s="181"/>
      <c r="N56" s="198" t="s">
        <v>115</v>
      </c>
      <c r="O56" s="199">
        <f>O55/SUM(O55:V55)</f>
        <v>0.4206818545505038</v>
      </c>
      <c r="P56" s="199">
        <f>P55/SUM(O55:V55)</f>
        <v>0.023305130762036413</v>
      </c>
      <c r="Q56" s="199">
        <f>Q55/SUM(O55:V55)</f>
        <v>0.04397704540941914</v>
      </c>
      <c r="R56" s="199">
        <f>R55/SUM(O55:V55)</f>
        <v>0.032112853202427794</v>
      </c>
      <c r="S56" s="199">
        <f>S55/SUM(O55:V55)</f>
        <v>0.0007906649074028277</v>
      </c>
      <c r="T56" s="199">
        <f>T55/SUM(O55:V55)</f>
        <v>0.07135697525372031</v>
      </c>
      <c r="U56" s="199">
        <f>U55/SUM(O55:V55)</f>
        <v>0.07876630022524696</v>
      </c>
      <c r="V56" s="199">
        <f>V55/SUM(O55:V55)</f>
        <v>0.32900917568924276</v>
      </c>
      <c r="W56" s="181"/>
      <c r="Y56" s="202" t="s">
        <v>115</v>
      </c>
      <c r="Z56" s="203">
        <f>Z55/SUM(Z55:AG55)</f>
        <v>0.33928561090338655</v>
      </c>
      <c r="AA56" s="203">
        <f>AA55/SUM(Z55:AG55)</f>
        <v>0.03882007542258729</v>
      </c>
      <c r="AB56" s="203">
        <f>AB55/SUM(Z55:AG55)</f>
        <v>0.1018916778358551</v>
      </c>
      <c r="AC56" s="203">
        <f>AC55/SUM(Z55:AG55)</f>
        <v>0.030497270101050657</v>
      </c>
      <c r="AD56" s="203">
        <f>AD55/SUM(Z55:AG55)</f>
        <v>0.000778979738088817</v>
      </c>
      <c r="AE56" s="203">
        <f>AE55/SUM(Z55:AG55)</f>
        <v>0.06392889951002666</v>
      </c>
      <c r="AF56" s="203">
        <f>AF55/SUM(Z55:AG55)</f>
        <v>0.07220034274543165</v>
      </c>
      <c r="AG56" s="203">
        <f>AG55/SUM(Z55:AG55)</f>
        <v>0.35259714374357315</v>
      </c>
      <c r="AH56" s="181"/>
    </row>
    <row r="57" spans="7:34" ht="15.75" thickTop="1">
      <c r="G57" s="204" t="s">
        <v>107</v>
      </c>
      <c r="H57" s="204"/>
      <c r="I57" s="204"/>
      <c r="J57" s="204"/>
      <c r="K57" s="204"/>
      <c r="L57" s="211"/>
      <c r="R57" s="204" t="s">
        <v>107</v>
      </c>
      <c r="S57" s="204"/>
      <c r="T57" s="204"/>
      <c r="U57" s="204"/>
      <c r="V57" s="204"/>
      <c r="W57" s="211"/>
      <c r="AC57" s="204" t="s">
        <v>107</v>
      </c>
      <c r="AD57" s="204"/>
      <c r="AE57" s="204"/>
      <c r="AF57" s="204"/>
      <c r="AG57" s="204"/>
      <c r="AH57" s="211"/>
    </row>
    <row r="58" spans="4:34" s="174" customFormat="1" ht="15">
      <c r="D58" s="171" t="s">
        <v>111</v>
      </c>
      <c r="E58" s="171" t="s">
        <v>112</v>
      </c>
      <c r="G58" s="175" t="s">
        <v>109</v>
      </c>
      <c r="I58" s="175" t="s">
        <v>110</v>
      </c>
      <c r="J58" s="176"/>
      <c r="K58" s="176"/>
      <c r="L58" s="176"/>
      <c r="O58" s="171" t="s">
        <v>111</v>
      </c>
      <c r="P58" s="171" t="s">
        <v>112</v>
      </c>
      <c r="R58" s="175" t="s">
        <v>109</v>
      </c>
      <c r="T58" s="175" t="s">
        <v>110</v>
      </c>
      <c r="U58" s="176"/>
      <c r="V58" s="176"/>
      <c r="W58" s="176"/>
      <c r="Z58" s="171" t="s">
        <v>111</v>
      </c>
      <c r="AA58" s="171" t="s">
        <v>112</v>
      </c>
      <c r="AC58" s="175" t="s">
        <v>109</v>
      </c>
      <c r="AE58" s="175" t="s">
        <v>110</v>
      </c>
      <c r="AF58" s="176"/>
      <c r="AG58" s="176"/>
      <c r="AH58" s="176"/>
    </row>
    <row r="59" spans="3:31" ht="15">
      <c r="C59" s="2" t="s">
        <v>9</v>
      </c>
      <c r="D59" s="1">
        <f>SUM(D46:E46)</f>
        <v>13565.5008</v>
      </c>
      <c r="E59" s="4">
        <f>D59/D62</f>
        <v>0.0018793211850763113</v>
      </c>
      <c r="G59" s="178">
        <f>'Station-to-Station Summaries'!F55</f>
        <v>365</v>
      </c>
      <c r="I59" s="97">
        <f>D59*G59/10^6</f>
        <v>4.951407792</v>
      </c>
      <c r="N59" s="2" t="s">
        <v>9</v>
      </c>
      <c r="O59" s="1">
        <f>SUM(O46:P46)</f>
        <v>3870.5160000000005</v>
      </c>
      <c r="P59" s="4">
        <f>O59/O62</f>
        <v>0.000520711830491605</v>
      </c>
      <c r="R59" s="178">
        <f>'Station-to-Station Summaries'!Q55</f>
        <v>365</v>
      </c>
      <c r="T59" s="97">
        <f>O59*R59/10^6</f>
        <v>1.41273834</v>
      </c>
      <c r="Y59" s="2" t="s">
        <v>9</v>
      </c>
      <c r="Z59" s="1">
        <f>SUM(Z46:AA46)</f>
        <v>17436.0168</v>
      </c>
      <c r="AA59" s="4">
        <f>Z59/Z62</f>
        <v>0.0011900562014887628</v>
      </c>
      <c r="AC59" s="178">
        <f>'Station-to-Station Summaries'!AB55</f>
        <v>365</v>
      </c>
      <c r="AE59" s="97">
        <f>Z59*AC59/10^6</f>
        <v>6.364146132</v>
      </c>
    </row>
    <row r="60" spans="3:31" ht="15">
      <c r="C60" s="2" t="s">
        <v>10</v>
      </c>
      <c r="D60" s="1">
        <f>SUM(L52:L53)</f>
        <v>63413.69299999999</v>
      </c>
      <c r="E60" s="4">
        <f>D60/D62</f>
        <v>0.008785130636594364</v>
      </c>
      <c r="G60" s="178">
        <f>'Station-to-Station Summaries'!F56</f>
        <v>257.5</v>
      </c>
      <c r="I60" s="97">
        <f>D60*G60/10^6</f>
        <v>16.329025947499996</v>
      </c>
      <c r="N60" s="2" t="s">
        <v>10</v>
      </c>
      <c r="O60" s="1">
        <f>SUM(W52:W53)</f>
        <v>4581.304</v>
      </c>
      <c r="P60" s="4">
        <f>O60/O62</f>
        <v>0.0006163362176718845</v>
      </c>
      <c r="R60" s="178">
        <f>'Station-to-Station Summaries'!Q56</f>
        <v>257.5</v>
      </c>
      <c r="T60" s="97">
        <f>O60*R60/10^6</f>
        <v>1.17968578</v>
      </c>
      <c r="Y60" s="2" t="s">
        <v>10</v>
      </c>
      <c r="Z60" s="1">
        <f>SUM(AH52:AH53)</f>
        <v>67994.997</v>
      </c>
      <c r="AA60" s="4">
        <f>Z60/Z62</f>
        <v>0.004640845944244549</v>
      </c>
      <c r="AC60" s="178">
        <f>'Station-to-Station Summaries'!AB56</f>
        <v>257.5</v>
      </c>
      <c r="AE60" s="97">
        <f>Z60*AC60/10^6</f>
        <v>17.5087117275</v>
      </c>
    </row>
    <row r="61" spans="3:31" ht="15">
      <c r="C61" s="2" t="s">
        <v>11</v>
      </c>
      <c r="D61" s="3">
        <f>SUM(F46:K48,J51:K51,H49:K50)</f>
        <v>7141319.044799999</v>
      </c>
      <c r="E61" s="5">
        <f>D61/D62</f>
        <v>0.9893355481783294</v>
      </c>
      <c r="G61" s="178">
        <f>'Station-to-Station Summaries'!F57</f>
        <v>365</v>
      </c>
      <c r="I61" s="172">
        <f>D61*G61/10^6</f>
        <v>2606.581451352</v>
      </c>
      <c r="N61" s="2" t="s">
        <v>11</v>
      </c>
      <c r="O61" s="3">
        <f>SUM(Q46:V48,U51:V51,S49:V50)</f>
        <v>7424672.939899999</v>
      </c>
      <c r="P61" s="5">
        <f>O61/O62</f>
        <v>0.9988629519518365</v>
      </c>
      <c r="R61" s="178">
        <f>'Station-to-Station Summaries'!Q57</f>
        <v>365</v>
      </c>
      <c r="T61" s="172">
        <f>O61*R61/10^6</f>
        <v>2710.0056230634996</v>
      </c>
      <c r="Y61" s="2" t="s">
        <v>11</v>
      </c>
      <c r="Z61" s="3">
        <f>SUM(AB46:AG48,AF51:AG51,AD49:AG50)</f>
        <v>14565991.984699992</v>
      </c>
      <c r="AA61" s="5">
        <f>Z61/Z62</f>
        <v>0.9941690978542667</v>
      </c>
      <c r="AC61" s="178">
        <f>'Station-to-Station Summaries'!AB57</f>
        <v>365</v>
      </c>
      <c r="AE61" s="172">
        <f>Z61*AC61/10^6</f>
        <v>5316.587074415497</v>
      </c>
    </row>
    <row r="62" spans="3:31" ht="15.75" thickBot="1">
      <c r="C62" s="18" t="s">
        <v>7</v>
      </c>
      <c r="D62" s="15">
        <f>SUM(D59:D61)</f>
        <v>7218298.238599999</v>
      </c>
      <c r="E62" s="16">
        <f>SUM(E59:E61)</f>
        <v>1</v>
      </c>
      <c r="I62" s="173">
        <f>SUM(I59:I61)</f>
        <v>2627.8618850915</v>
      </c>
      <c r="N62" s="18" t="s">
        <v>7</v>
      </c>
      <c r="O62" s="15">
        <f>SUM(O59:O61)</f>
        <v>7433124.759899999</v>
      </c>
      <c r="P62" s="16">
        <f>SUM(P59:P61)</f>
        <v>1</v>
      </c>
      <c r="T62" s="173">
        <f>SUM(T59:T61)</f>
        <v>2712.5980471834996</v>
      </c>
      <c r="Y62" s="18" t="s">
        <v>7</v>
      </c>
      <c r="Z62" s="15">
        <f>SUM(Z59:Z61)</f>
        <v>14651422.998499993</v>
      </c>
      <c r="AA62" s="16">
        <f>SUM(AA59:AA61)</f>
        <v>1</v>
      </c>
      <c r="AE62" s="173">
        <f>SUM(AE59:AE61)</f>
        <v>5340.459932274997</v>
      </c>
    </row>
    <row r="63" ht="16.5" thickBot="1" thickTop="1"/>
    <row r="64" spans="3:34" ht="15.75" thickTop="1">
      <c r="C64" s="102" t="s">
        <v>63</v>
      </c>
      <c r="D64" s="103"/>
      <c r="E64" s="103"/>
      <c r="F64" s="103"/>
      <c r="G64" s="103"/>
      <c r="H64" s="103"/>
      <c r="I64" s="103"/>
      <c r="J64" s="103"/>
      <c r="K64" s="103"/>
      <c r="L64" s="104"/>
      <c r="N64" s="102" t="s">
        <v>63</v>
      </c>
      <c r="O64" s="103"/>
      <c r="P64" s="103"/>
      <c r="Q64" s="103"/>
      <c r="R64" s="103"/>
      <c r="S64" s="103"/>
      <c r="T64" s="103"/>
      <c r="U64" s="103"/>
      <c r="V64" s="103"/>
      <c r="W64" s="104"/>
      <c r="Y64" s="102" t="s">
        <v>63</v>
      </c>
      <c r="Z64" s="103"/>
      <c r="AA64" s="103"/>
      <c r="AB64" s="103"/>
      <c r="AC64" s="103"/>
      <c r="AD64" s="103"/>
      <c r="AE64" s="103"/>
      <c r="AF64" s="103"/>
      <c r="AG64" s="103"/>
      <c r="AH64" s="104"/>
    </row>
    <row r="65" spans="3:34" ht="52.5" customHeight="1" thickBot="1">
      <c r="C65" s="205" t="s">
        <v>64</v>
      </c>
      <c r="D65" s="206"/>
      <c r="E65" s="206"/>
      <c r="F65" s="206"/>
      <c r="G65" s="206"/>
      <c r="H65" s="206"/>
      <c r="I65" s="206"/>
      <c r="J65" s="206"/>
      <c r="K65" s="206"/>
      <c r="L65" s="207"/>
      <c r="N65" s="205" t="s">
        <v>64</v>
      </c>
      <c r="O65" s="206"/>
      <c r="P65" s="206"/>
      <c r="Q65" s="206"/>
      <c r="R65" s="206"/>
      <c r="S65" s="206"/>
      <c r="T65" s="206"/>
      <c r="U65" s="206"/>
      <c r="V65" s="206"/>
      <c r="W65" s="207"/>
      <c r="Y65" s="205" t="s">
        <v>64</v>
      </c>
      <c r="Z65" s="206"/>
      <c r="AA65" s="206"/>
      <c r="AB65" s="206"/>
      <c r="AC65" s="206"/>
      <c r="AD65" s="206"/>
      <c r="AE65" s="206"/>
      <c r="AF65" s="206"/>
      <c r="AG65" s="206"/>
      <c r="AH65" s="207"/>
    </row>
    <row r="66" ht="15.75" thickTop="1"/>
  </sheetData>
  <sheetProtection/>
  <mergeCells count="21">
    <mergeCell ref="D4:L4"/>
    <mergeCell ref="O4:W4"/>
    <mergeCell ref="Z4:AH4"/>
    <mergeCell ref="G17:L17"/>
    <mergeCell ref="R17:W17"/>
    <mergeCell ref="AC17:AH17"/>
    <mergeCell ref="D24:L24"/>
    <mergeCell ref="O24:W24"/>
    <mergeCell ref="Z24:AH24"/>
    <mergeCell ref="G37:L37"/>
    <mergeCell ref="R37:W37"/>
    <mergeCell ref="AC37:AH37"/>
    <mergeCell ref="C65:L65"/>
    <mergeCell ref="N65:W65"/>
    <mergeCell ref="Y65:AH65"/>
    <mergeCell ref="D44:L44"/>
    <mergeCell ref="O44:W44"/>
    <mergeCell ref="Z44:AH44"/>
    <mergeCell ref="G57:L57"/>
    <mergeCell ref="R57:W57"/>
    <mergeCell ref="AC57:AH57"/>
  </mergeCells>
  <printOptions/>
  <pageMargins left="0.7" right="0.7" top="0.75" bottom="0.75" header="0.3" footer="0.3"/>
  <pageSetup horizontalDpi="600" verticalDpi="600" orientation="portrait" scale="65" r:id="rId1"/>
  <colBreaks count="2" manualBreakCount="2">
    <brk id="12" max="65535" man="1"/>
    <brk id="2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SheetLayoutView="85" zoomScalePageLayoutView="0" workbookViewId="0" topLeftCell="A1">
      <pane ySplit="3" topLeftCell="A4" activePane="bottomLeft" state="frozen"/>
      <selection pane="topLeft" activeCell="AB33" sqref="AB33:AD33"/>
      <selection pane="bottomLeft" activeCell="AB33" sqref="AB33:AD33"/>
    </sheetView>
  </sheetViews>
  <sheetFormatPr defaultColWidth="9.140625" defaultRowHeight="15"/>
  <cols>
    <col min="1" max="1" width="2.7109375" style="0" customWidth="1"/>
    <col min="2" max="2" width="28.57421875" style="0" customWidth="1"/>
    <col min="3" max="3" width="7.7109375" style="0" hidden="1" customWidth="1"/>
    <col min="4" max="4" width="6.7109375" style="0" customWidth="1"/>
    <col min="5" max="5" width="7.8515625" style="0" customWidth="1"/>
    <col min="6" max="6" width="6.7109375" style="0" customWidth="1"/>
    <col min="7" max="8" width="8.7109375" style="0" customWidth="1"/>
    <col min="9" max="11" width="6.28125" style="0" customWidth="1"/>
    <col min="12" max="13" width="9.28125" style="0" customWidth="1"/>
    <col min="14" max="14" width="8.7109375" style="0" customWidth="1"/>
  </cols>
  <sheetData>
    <row r="1" spans="1:14" ht="20.25" customHeight="1">
      <c r="A1" s="177" t="s">
        <v>108</v>
      </c>
      <c r="B1" s="177"/>
      <c r="C1" s="177"/>
      <c r="D1" s="177"/>
      <c r="E1" s="177"/>
      <c r="F1" s="177"/>
      <c r="G1" s="177"/>
      <c r="H1" s="177"/>
      <c r="I1" s="177"/>
      <c r="J1" s="177"/>
      <c r="K1" s="177"/>
      <c r="L1" s="177"/>
      <c r="M1" s="177"/>
      <c r="N1" s="177"/>
    </row>
    <row r="2" ht="15.75">
      <c r="B2" s="22" t="s">
        <v>17</v>
      </c>
    </row>
    <row r="3" spans="1:14" ht="15.75" thickBot="1">
      <c r="A3" s="23"/>
      <c r="B3" s="23" t="s">
        <v>18</v>
      </c>
      <c r="C3" s="23"/>
      <c r="D3" s="23"/>
      <c r="E3" s="23"/>
      <c r="F3" s="23"/>
      <c r="G3" s="23"/>
      <c r="H3" s="23"/>
      <c r="I3" s="23"/>
      <c r="J3" s="23"/>
      <c r="K3" s="23"/>
      <c r="L3" s="23"/>
      <c r="M3" s="23"/>
      <c r="N3" s="23"/>
    </row>
    <row r="4" spans="1:14" ht="15" customHeight="1">
      <c r="A4" s="168"/>
      <c r="B4" s="168"/>
      <c r="C4" s="24" t="s">
        <v>19</v>
      </c>
      <c r="D4" s="168"/>
      <c r="E4" s="168"/>
      <c r="F4" s="168"/>
      <c r="G4" s="168"/>
      <c r="H4" s="168"/>
      <c r="I4" s="215" t="s">
        <v>20</v>
      </c>
      <c r="J4" s="215"/>
      <c r="K4" s="215"/>
      <c r="L4" s="217" t="s">
        <v>21</v>
      </c>
      <c r="M4" s="218"/>
      <c r="N4" s="221" t="s">
        <v>22</v>
      </c>
    </row>
    <row r="5" spans="1:14" ht="15">
      <c r="A5" s="25"/>
      <c r="B5" s="168"/>
      <c r="C5" s="169"/>
      <c r="D5" s="224" t="s">
        <v>19</v>
      </c>
      <c r="E5" s="219"/>
      <c r="F5" s="219"/>
      <c r="G5" s="219"/>
      <c r="H5" s="220"/>
      <c r="I5" s="216"/>
      <c r="J5" s="216"/>
      <c r="K5" s="216"/>
      <c r="L5" s="219"/>
      <c r="M5" s="220"/>
      <c r="N5" s="222"/>
    </row>
    <row r="6" spans="1:14" ht="23.25" thickBot="1">
      <c r="A6" s="26"/>
      <c r="B6" s="27" t="s">
        <v>23</v>
      </c>
      <c r="C6" s="28" t="s">
        <v>24</v>
      </c>
      <c r="D6" s="29" t="s">
        <v>25</v>
      </c>
      <c r="E6" s="30" t="s">
        <v>26</v>
      </c>
      <c r="F6" s="31" t="s">
        <v>27</v>
      </c>
      <c r="G6" s="32" t="s">
        <v>28</v>
      </c>
      <c r="H6" s="33" t="s">
        <v>7</v>
      </c>
      <c r="I6" s="31" t="s">
        <v>29</v>
      </c>
      <c r="J6" s="34" t="s">
        <v>30</v>
      </c>
      <c r="K6" s="32" t="s">
        <v>28</v>
      </c>
      <c r="L6" s="31" t="s">
        <v>29</v>
      </c>
      <c r="M6" s="34" t="s">
        <v>30</v>
      </c>
      <c r="N6" s="223"/>
    </row>
    <row r="7" spans="1:14" ht="15.75" thickTop="1">
      <c r="A7" s="35">
        <v>1</v>
      </c>
      <c r="B7" s="36" t="s">
        <v>31</v>
      </c>
      <c r="C7" s="37">
        <v>3.215</v>
      </c>
      <c r="D7" s="38">
        <v>2.534</v>
      </c>
      <c r="E7" s="39">
        <v>0</v>
      </c>
      <c r="F7" s="40">
        <v>0.511</v>
      </c>
      <c r="G7" s="41">
        <v>4.573</v>
      </c>
      <c r="H7" s="42">
        <v>7.617</v>
      </c>
      <c r="I7" s="43">
        <v>0.067045</v>
      </c>
      <c r="J7" s="44">
        <v>0.332621</v>
      </c>
      <c r="K7" s="45">
        <v>0.600335</v>
      </c>
      <c r="L7" s="46">
        <v>78.11</v>
      </c>
      <c r="M7" s="47">
        <v>160.74</v>
      </c>
      <c r="N7" s="48">
        <v>39.889</v>
      </c>
    </row>
    <row r="8" spans="1:14" ht="15">
      <c r="A8" s="49">
        <v>2</v>
      </c>
      <c r="B8" s="50" t="s">
        <v>32</v>
      </c>
      <c r="C8" s="51">
        <v>21.036</v>
      </c>
      <c r="D8" s="52">
        <v>0.025</v>
      </c>
      <c r="E8" s="53">
        <v>8.757</v>
      </c>
      <c r="F8" s="54">
        <v>0.031</v>
      </c>
      <c r="G8" s="55">
        <v>130.582</v>
      </c>
      <c r="H8" s="56">
        <v>139.395</v>
      </c>
      <c r="I8" s="57">
        <v>0.000223</v>
      </c>
      <c r="J8" s="58">
        <v>0.000183</v>
      </c>
      <c r="K8" s="59">
        <v>0.936776</v>
      </c>
      <c r="L8" s="60">
        <v>28.73</v>
      </c>
      <c r="M8" s="61" t="s">
        <v>33</v>
      </c>
      <c r="N8" s="62">
        <v>0.893</v>
      </c>
    </row>
    <row r="9" spans="1:14" ht="15">
      <c r="A9" s="49">
        <v>3</v>
      </c>
      <c r="B9" s="50" t="s">
        <v>34</v>
      </c>
      <c r="C9" s="51">
        <v>9.282</v>
      </c>
      <c r="D9" s="52">
        <v>8.411</v>
      </c>
      <c r="E9" s="53">
        <v>0</v>
      </c>
      <c r="F9" s="54">
        <v>6.849</v>
      </c>
      <c r="G9" s="55">
        <v>7.287</v>
      </c>
      <c r="H9" s="56">
        <v>22.548</v>
      </c>
      <c r="I9" s="57">
        <v>0.303764</v>
      </c>
      <c r="J9" s="58">
        <v>0.373043</v>
      </c>
      <c r="K9" s="59">
        <v>0.323193</v>
      </c>
      <c r="L9" s="60">
        <v>80.8</v>
      </c>
      <c r="M9" s="61">
        <v>166.69</v>
      </c>
      <c r="N9" s="62">
        <v>553.418</v>
      </c>
    </row>
    <row r="10" spans="1:14" ht="15">
      <c r="A10" s="49">
        <v>4</v>
      </c>
      <c r="B10" s="50" t="s">
        <v>35</v>
      </c>
      <c r="C10" s="51">
        <v>3.317</v>
      </c>
      <c r="D10" s="52">
        <v>0.001</v>
      </c>
      <c r="E10" s="53">
        <v>4.092</v>
      </c>
      <c r="F10" s="54">
        <v>0.005</v>
      </c>
      <c r="G10" s="55">
        <v>70.063</v>
      </c>
      <c r="H10" s="56">
        <v>74.161</v>
      </c>
      <c r="I10" s="57">
        <v>7.1E-05</v>
      </c>
      <c r="J10" s="58">
        <v>1E-05</v>
      </c>
      <c r="K10" s="59">
        <v>0.944738</v>
      </c>
      <c r="L10" s="60">
        <v>44.83</v>
      </c>
      <c r="M10" s="61">
        <v>271.09</v>
      </c>
      <c r="N10" s="62">
        <v>0.238</v>
      </c>
    </row>
    <row r="11" spans="1:14" ht="15">
      <c r="A11" s="49">
        <v>5</v>
      </c>
      <c r="B11" s="50" t="s">
        <v>36</v>
      </c>
      <c r="C11" s="51">
        <v>0.09</v>
      </c>
      <c r="D11" s="52">
        <v>1.769</v>
      </c>
      <c r="E11" s="53">
        <v>0</v>
      </c>
      <c r="F11" s="54">
        <v>0.001</v>
      </c>
      <c r="G11" s="55">
        <v>0.043</v>
      </c>
      <c r="H11" s="56">
        <v>1.813</v>
      </c>
      <c r="I11" s="57">
        <v>0.000596</v>
      </c>
      <c r="J11" s="58">
        <v>0.975527</v>
      </c>
      <c r="K11" s="59">
        <v>0.023877</v>
      </c>
      <c r="L11" s="60">
        <v>78.27</v>
      </c>
      <c r="M11" s="61">
        <v>106.48</v>
      </c>
      <c r="N11" s="62">
        <v>0.085</v>
      </c>
    </row>
    <row r="12" spans="1:14" ht="15">
      <c r="A12" s="49">
        <v>6</v>
      </c>
      <c r="B12" s="50" t="s">
        <v>37</v>
      </c>
      <c r="C12" s="51">
        <v>3.626</v>
      </c>
      <c r="D12" s="52">
        <v>7.361</v>
      </c>
      <c r="E12" s="53">
        <v>0</v>
      </c>
      <c r="F12" s="54">
        <v>0.318</v>
      </c>
      <c r="G12" s="55">
        <v>1.115</v>
      </c>
      <c r="H12" s="56">
        <v>8.794</v>
      </c>
      <c r="I12" s="57">
        <v>0.036115</v>
      </c>
      <c r="J12" s="58">
        <v>0.837058</v>
      </c>
      <c r="K12" s="59">
        <v>0.126827</v>
      </c>
      <c r="L12" s="60">
        <v>80.79</v>
      </c>
      <c r="M12" s="61">
        <v>99.44</v>
      </c>
      <c r="N12" s="62">
        <v>25.66</v>
      </c>
    </row>
    <row r="13" spans="1:14" ht="15">
      <c r="A13" s="49">
        <v>7</v>
      </c>
      <c r="B13" s="50" t="s">
        <v>38</v>
      </c>
      <c r="C13" s="51">
        <v>7.17</v>
      </c>
      <c r="D13" s="52">
        <v>0.659</v>
      </c>
      <c r="E13" s="53">
        <v>0.991</v>
      </c>
      <c r="F13" s="54">
        <v>4.119</v>
      </c>
      <c r="G13" s="55">
        <v>67.84</v>
      </c>
      <c r="H13" s="56">
        <v>73.609</v>
      </c>
      <c r="I13" s="57">
        <v>0.055963</v>
      </c>
      <c r="J13" s="58">
        <v>0.008951</v>
      </c>
      <c r="K13" s="59">
        <v>0.92162</v>
      </c>
      <c r="L13" s="60">
        <v>70.91</v>
      </c>
      <c r="M13" s="61">
        <v>368.61</v>
      </c>
      <c r="N13" s="62">
        <v>292.102</v>
      </c>
    </row>
    <row r="14" spans="1:14" ht="15">
      <c r="A14" s="49">
        <v>8</v>
      </c>
      <c r="B14" s="50" t="s">
        <v>39</v>
      </c>
      <c r="C14" s="51">
        <v>5.593</v>
      </c>
      <c r="D14" s="52">
        <v>1.266</v>
      </c>
      <c r="E14" s="53">
        <v>0</v>
      </c>
      <c r="F14" s="54">
        <v>3.987</v>
      </c>
      <c r="G14" s="55">
        <v>64.518</v>
      </c>
      <c r="H14" s="56">
        <v>69.771</v>
      </c>
      <c r="I14" s="57">
        <v>0.057138</v>
      </c>
      <c r="J14" s="58">
        <v>0.018149</v>
      </c>
      <c r="K14" s="59">
        <v>0.924711</v>
      </c>
      <c r="L14" s="60">
        <v>70.51</v>
      </c>
      <c r="M14" s="61">
        <v>774.61</v>
      </c>
      <c r="N14" s="62">
        <v>281.102</v>
      </c>
    </row>
    <row r="15" spans="1:14" ht="15">
      <c r="A15" s="49">
        <v>9</v>
      </c>
      <c r="B15" s="50" t="s">
        <v>40</v>
      </c>
      <c r="C15" s="51">
        <v>2.314</v>
      </c>
      <c r="D15" s="52">
        <v>0.307</v>
      </c>
      <c r="E15" s="53">
        <v>0.034</v>
      </c>
      <c r="F15" s="54">
        <v>0.171</v>
      </c>
      <c r="G15" s="55">
        <v>22.015</v>
      </c>
      <c r="H15" s="56">
        <v>22.527</v>
      </c>
      <c r="I15" s="57">
        <v>0.007609</v>
      </c>
      <c r="J15" s="58">
        <v>0.013625</v>
      </c>
      <c r="K15" s="59">
        <v>0.977258</v>
      </c>
      <c r="L15" s="60">
        <v>63.03</v>
      </c>
      <c r="M15" s="61">
        <v>102.14</v>
      </c>
      <c r="N15" s="62">
        <v>10.804</v>
      </c>
    </row>
    <row r="16" spans="1:14" ht="15">
      <c r="A16" s="49">
        <v>10</v>
      </c>
      <c r="B16" s="50" t="s">
        <v>41</v>
      </c>
      <c r="C16" s="51">
        <v>0.1</v>
      </c>
      <c r="D16" s="52">
        <v>0.084</v>
      </c>
      <c r="E16" s="53">
        <v>0</v>
      </c>
      <c r="F16" s="54">
        <v>0.025</v>
      </c>
      <c r="G16" s="55">
        <v>0.204</v>
      </c>
      <c r="H16" s="56">
        <v>0.312</v>
      </c>
      <c r="I16" s="57">
        <v>0.079158</v>
      </c>
      <c r="J16" s="58">
        <v>0.268673</v>
      </c>
      <c r="K16" s="59">
        <v>0.652122</v>
      </c>
      <c r="L16" s="60">
        <v>69.43</v>
      </c>
      <c r="M16" s="61">
        <v>413.37</v>
      </c>
      <c r="N16" s="62">
        <v>1.717</v>
      </c>
    </row>
    <row r="17" spans="1:14" ht="15">
      <c r="A17" s="49">
        <v>11</v>
      </c>
      <c r="B17" s="50" t="s">
        <v>42</v>
      </c>
      <c r="C17" s="51">
        <v>4.472</v>
      </c>
      <c r="D17" s="52">
        <v>0</v>
      </c>
      <c r="E17" s="53">
        <v>163.894</v>
      </c>
      <c r="F17" s="54">
        <v>0.027</v>
      </c>
      <c r="G17" s="55">
        <v>7599.943</v>
      </c>
      <c r="H17" s="56">
        <v>7763.863</v>
      </c>
      <c r="I17" s="63">
        <v>3E-06</v>
      </c>
      <c r="J17" s="64">
        <v>0</v>
      </c>
      <c r="K17" s="59">
        <v>0.978887</v>
      </c>
      <c r="L17" s="60">
        <v>16.82</v>
      </c>
      <c r="M17" s="61" t="s">
        <v>33</v>
      </c>
      <c r="N17" s="62">
        <v>0.449</v>
      </c>
    </row>
    <row r="18" spans="1:14" ht="15">
      <c r="A18" s="49">
        <v>12</v>
      </c>
      <c r="B18" s="50" t="s">
        <v>43</v>
      </c>
      <c r="C18" s="51">
        <v>6.707</v>
      </c>
      <c r="D18" s="52">
        <v>0</v>
      </c>
      <c r="E18" s="53">
        <v>3.11</v>
      </c>
      <c r="F18" s="54">
        <v>0.412</v>
      </c>
      <c r="G18" s="55">
        <v>8422.121</v>
      </c>
      <c r="H18" s="56">
        <v>8425.643</v>
      </c>
      <c r="I18" s="63">
        <v>4.9E-05</v>
      </c>
      <c r="J18" s="64">
        <v>0</v>
      </c>
      <c r="K18" s="59">
        <v>0.999582</v>
      </c>
      <c r="L18" s="60">
        <v>28.73</v>
      </c>
      <c r="M18" s="61" t="s">
        <v>33</v>
      </c>
      <c r="N18" s="62">
        <v>11.83</v>
      </c>
    </row>
    <row r="19" spans="1:14" ht="15" customHeight="1" hidden="1">
      <c r="A19" s="49">
        <v>13</v>
      </c>
      <c r="B19" s="50" t="s">
        <v>44</v>
      </c>
      <c r="C19" s="51" t="s">
        <v>45</v>
      </c>
      <c r="D19" s="52">
        <v>0</v>
      </c>
      <c r="E19" s="53">
        <v>0</v>
      </c>
      <c r="F19" s="54">
        <v>0</v>
      </c>
      <c r="G19" s="55">
        <v>0</v>
      </c>
      <c r="H19" s="56">
        <v>0</v>
      </c>
      <c r="I19" s="63">
        <v>0</v>
      </c>
      <c r="J19" s="64">
        <v>0</v>
      </c>
      <c r="K19" s="59">
        <v>0</v>
      </c>
      <c r="L19" s="60" t="s">
        <v>33</v>
      </c>
      <c r="M19" s="61" t="s">
        <v>33</v>
      </c>
      <c r="N19" s="62">
        <v>0</v>
      </c>
    </row>
    <row r="20" spans="1:14" ht="15">
      <c r="A20" s="49">
        <v>14</v>
      </c>
      <c r="B20" s="50" t="s">
        <v>46</v>
      </c>
      <c r="C20" s="51">
        <v>4.06</v>
      </c>
      <c r="D20" s="52">
        <v>0</v>
      </c>
      <c r="E20" s="53">
        <v>1.05</v>
      </c>
      <c r="F20" s="54">
        <v>0</v>
      </c>
      <c r="G20" s="55">
        <v>10455.323</v>
      </c>
      <c r="H20" s="56">
        <v>10456.373</v>
      </c>
      <c r="I20" s="63">
        <v>0</v>
      </c>
      <c r="J20" s="64">
        <v>0</v>
      </c>
      <c r="K20" s="59">
        <v>0.9999</v>
      </c>
      <c r="L20" s="60" t="s">
        <v>33</v>
      </c>
      <c r="M20" s="61" t="s">
        <v>33</v>
      </c>
      <c r="N20" s="62">
        <v>0</v>
      </c>
    </row>
    <row r="21" spans="1:14" ht="15">
      <c r="A21" s="49">
        <v>15</v>
      </c>
      <c r="B21" s="50" t="s">
        <v>47</v>
      </c>
      <c r="C21" s="51">
        <v>8.844</v>
      </c>
      <c r="D21" s="52">
        <v>0</v>
      </c>
      <c r="E21" s="53">
        <v>2.586</v>
      </c>
      <c r="F21" s="54">
        <v>0</v>
      </c>
      <c r="G21" s="55">
        <v>2854.935</v>
      </c>
      <c r="H21" s="56">
        <v>2857.521</v>
      </c>
      <c r="I21" s="63">
        <v>0</v>
      </c>
      <c r="J21" s="64">
        <v>0</v>
      </c>
      <c r="K21" s="59">
        <v>0.999095</v>
      </c>
      <c r="L21" s="60" t="s">
        <v>33</v>
      </c>
      <c r="M21" s="61" t="s">
        <v>33</v>
      </c>
      <c r="N21" s="62">
        <v>0</v>
      </c>
    </row>
    <row r="22" spans="1:14" ht="15" customHeight="1" hidden="1">
      <c r="A22" s="49">
        <v>16</v>
      </c>
      <c r="B22" s="50" t="s">
        <v>48</v>
      </c>
      <c r="C22" s="51" t="s">
        <v>45</v>
      </c>
      <c r="D22" s="52">
        <v>0</v>
      </c>
      <c r="E22" s="53">
        <v>0</v>
      </c>
      <c r="F22" s="54">
        <v>0</v>
      </c>
      <c r="G22" s="55">
        <v>0</v>
      </c>
      <c r="H22" s="56">
        <v>0</v>
      </c>
      <c r="I22" s="63">
        <v>0</v>
      </c>
      <c r="J22" s="64">
        <v>0</v>
      </c>
      <c r="K22" s="59">
        <v>0</v>
      </c>
      <c r="L22" s="60" t="s">
        <v>33</v>
      </c>
      <c r="M22" s="61" t="s">
        <v>33</v>
      </c>
      <c r="N22" s="62">
        <v>0</v>
      </c>
    </row>
    <row r="23" spans="1:14" ht="15" customHeight="1" hidden="1">
      <c r="A23" s="49">
        <v>17</v>
      </c>
      <c r="B23" s="50" t="s">
        <v>49</v>
      </c>
      <c r="C23" s="51" t="s">
        <v>45</v>
      </c>
      <c r="D23" s="52">
        <v>0</v>
      </c>
      <c r="E23" s="53">
        <v>0</v>
      </c>
      <c r="F23" s="54">
        <v>0</v>
      </c>
      <c r="G23" s="55">
        <v>0</v>
      </c>
      <c r="H23" s="56">
        <v>0</v>
      </c>
      <c r="I23" s="63">
        <v>0</v>
      </c>
      <c r="J23" s="64">
        <v>0</v>
      </c>
      <c r="K23" s="59">
        <v>0</v>
      </c>
      <c r="L23" s="60" t="s">
        <v>33</v>
      </c>
      <c r="M23" s="61" t="s">
        <v>33</v>
      </c>
      <c r="N23" s="62">
        <v>0</v>
      </c>
    </row>
    <row r="24" spans="1:14" ht="15">
      <c r="A24" s="49">
        <v>18</v>
      </c>
      <c r="B24" s="50" t="s">
        <v>50</v>
      </c>
      <c r="C24" s="51">
        <v>0.439</v>
      </c>
      <c r="D24" s="52">
        <v>0</v>
      </c>
      <c r="E24" s="53">
        <v>0</v>
      </c>
      <c r="F24" s="54">
        <v>0</v>
      </c>
      <c r="G24" s="55">
        <v>8277.468</v>
      </c>
      <c r="H24" s="56">
        <v>8277.468</v>
      </c>
      <c r="I24" s="63">
        <v>0</v>
      </c>
      <c r="J24" s="64">
        <v>0</v>
      </c>
      <c r="K24" s="59">
        <v>1</v>
      </c>
      <c r="L24" s="60" t="s">
        <v>33</v>
      </c>
      <c r="M24" s="61" t="s">
        <v>33</v>
      </c>
      <c r="N24" s="62">
        <v>0</v>
      </c>
    </row>
    <row r="25" spans="1:14" ht="15">
      <c r="A25" s="49">
        <v>19</v>
      </c>
      <c r="B25" s="50" t="s">
        <v>51</v>
      </c>
      <c r="C25" s="51">
        <v>2.042</v>
      </c>
      <c r="D25" s="52">
        <v>0.044</v>
      </c>
      <c r="E25" s="53">
        <v>0.011</v>
      </c>
      <c r="F25" s="54">
        <v>0.716</v>
      </c>
      <c r="G25" s="55">
        <v>6266.799</v>
      </c>
      <c r="H25" s="56">
        <v>6267.57</v>
      </c>
      <c r="I25" s="63">
        <v>0.000114</v>
      </c>
      <c r="J25" s="64">
        <v>7E-06</v>
      </c>
      <c r="K25" s="59">
        <v>0.999877</v>
      </c>
      <c r="L25" s="60">
        <v>56.12</v>
      </c>
      <c r="M25" s="61">
        <v>611.06</v>
      </c>
      <c r="N25" s="62">
        <v>40.201</v>
      </c>
    </row>
    <row r="26" spans="1:14" ht="15">
      <c r="A26" s="49">
        <v>20</v>
      </c>
      <c r="B26" s="50" t="s">
        <v>52</v>
      </c>
      <c r="C26" s="51">
        <v>9.094</v>
      </c>
      <c r="D26" s="52">
        <v>3.71</v>
      </c>
      <c r="E26" s="53">
        <v>0.803</v>
      </c>
      <c r="F26" s="54">
        <v>3.381</v>
      </c>
      <c r="G26" s="55">
        <v>7327.509</v>
      </c>
      <c r="H26" s="56">
        <v>7335.403</v>
      </c>
      <c r="I26" s="63">
        <v>0.000461</v>
      </c>
      <c r="J26" s="64">
        <v>0.000506</v>
      </c>
      <c r="K26" s="59">
        <v>0.998924</v>
      </c>
      <c r="L26" s="60">
        <v>74.28</v>
      </c>
      <c r="M26" s="61">
        <v>384.22</v>
      </c>
      <c r="N26" s="62">
        <v>251.154</v>
      </c>
    </row>
    <row r="27" spans="1:14" ht="15.75" thickBot="1">
      <c r="A27" s="65"/>
      <c r="B27" s="66" t="s">
        <v>7</v>
      </c>
      <c r="C27" s="67">
        <v>91.401</v>
      </c>
      <c r="D27" s="68">
        <v>26.170999999999996</v>
      </c>
      <c r="E27" s="69">
        <v>185.32800000000003</v>
      </c>
      <c r="F27" s="70">
        <v>20.553</v>
      </c>
      <c r="G27" s="71">
        <v>51572.337999999996</v>
      </c>
      <c r="H27" s="72">
        <v>51804.388</v>
      </c>
      <c r="I27" s="73">
        <v>0.00039674245355432057</v>
      </c>
      <c r="J27" s="74">
        <v>0.0005051888654683073</v>
      </c>
      <c r="K27" s="75">
        <v>0.9955206497179351</v>
      </c>
      <c r="L27" s="76">
        <v>73</v>
      </c>
      <c r="M27" s="77" t="s">
        <v>33</v>
      </c>
      <c r="N27" s="78">
        <v>1509.5420000000004</v>
      </c>
    </row>
    <row r="28" spans="1:14" ht="15.75" thickTop="1">
      <c r="A28" s="35"/>
      <c r="B28" s="36" t="s">
        <v>50</v>
      </c>
      <c r="C28" s="51">
        <v>0.439</v>
      </c>
      <c r="D28" s="52">
        <v>0</v>
      </c>
      <c r="E28" s="53">
        <v>0</v>
      </c>
      <c r="F28" s="54">
        <v>0</v>
      </c>
      <c r="G28" s="55">
        <v>8277.468</v>
      </c>
      <c r="H28" s="56">
        <v>8277.468</v>
      </c>
      <c r="I28" s="57">
        <v>0</v>
      </c>
      <c r="J28" s="58">
        <v>0</v>
      </c>
      <c r="K28" s="59">
        <v>1</v>
      </c>
      <c r="L28" s="46" t="s">
        <v>33</v>
      </c>
      <c r="M28" s="61" t="s">
        <v>33</v>
      </c>
      <c r="N28" s="62">
        <v>0</v>
      </c>
    </row>
    <row r="29" spans="1:14" ht="15">
      <c r="A29" s="49"/>
      <c r="B29" s="50" t="s">
        <v>53</v>
      </c>
      <c r="C29" s="51">
        <v>19.610999999999997</v>
      </c>
      <c r="D29" s="52">
        <v>0</v>
      </c>
      <c r="E29" s="53">
        <v>6.746</v>
      </c>
      <c r="F29" s="54">
        <v>0.412</v>
      </c>
      <c r="G29" s="55">
        <v>21732.379</v>
      </c>
      <c r="H29" s="56">
        <v>21739.537</v>
      </c>
      <c r="I29" s="57">
        <v>1.895164556632462E-05</v>
      </c>
      <c r="J29" s="58">
        <v>0</v>
      </c>
      <c r="K29" s="59">
        <v>0.999670738157855</v>
      </c>
      <c r="L29" s="60">
        <v>29</v>
      </c>
      <c r="M29" s="61" t="s">
        <v>33</v>
      </c>
      <c r="N29" s="62">
        <v>11.83</v>
      </c>
    </row>
    <row r="30" spans="1:14" ht="15">
      <c r="A30" s="49"/>
      <c r="B30" s="79" t="s">
        <v>54</v>
      </c>
      <c r="C30" s="51">
        <v>4.472</v>
      </c>
      <c r="D30" s="52">
        <v>0</v>
      </c>
      <c r="E30" s="53">
        <v>163.894</v>
      </c>
      <c r="F30" s="54">
        <v>0.027</v>
      </c>
      <c r="G30" s="55">
        <v>7599.943</v>
      </c>
      <c r="H30" s="56">
        <v>7763.863</v>
      </c>
      <c r="I30" s="57">
        <v>3.4776502367442596E-06</v>
      </c>
      <c r="J30" s="58">
        <v>0</v>
      </c>
      <c r="K30" s="59">
        <v>0.9788867990071437</v>
      </c>
      <c r="L30" s="60">
        <v>17</v>
      </c>
      <c r="M30" s="61" t="s">
        <v>33</v>
      </c>
      <c r="N30" s="62">
        <v>0.449</v>
      </c>
    </row>
    <row r="31" spans="1:14" ht="15">
      <c r="A31" s="80"/>
      <c r="B31" s="81" t="s">
        <v>55</v>
      </c>
      <c r="C31" s="51">
        <v>0</v>
      </c>
      <c r="D31" s="52">
        <v>0.0009999999999941167</v>
      </c>
      <c r="E31" s="53">
        <v>0.0020000000000095497</v>
      </c>
      <c r="F31" s="54">
        <v>0</v>
      </c>
      <c r="G31" s="55">
        <v>13112.204999999994</v>
      </c>
      <c r="H31" s="56">
        <v>13112.21</v>
      </c>
      <c r="I31" s="57">
        <v>0</v>
      </c>
      <c r="J31" s="58">
        <v>0</v>
      </c>
      <c r="K31" s="59">
        <v>1</v>
      </c>
      <c r="L31" s="60" t="s">
        <v>33</v>
      </c>
      <c r="M31" s="61" t="s">
        <v>33</v>
      </c>
      <c r="N31" s="62">
        <v>0</v>
      </c>
    </row>
    <row r="32" spans="1:14" ht="15.75" thickBot="1">
      <c r="A32" s="82"/>
      <c r="B32" s="83" t="s">
        <v>56</v>
      </c>
      <c r="C32" s="84">
        <v>66.87900000000002</v>
      </c>
      <c r="D32" s="85">
        <v>26.17</v>
      </c>
      <c r="E32" s="86">
        <v>14.686</v>
      </c>
      <c r="F32" s="87">
        <v>20.114</v>
      </c>
      <c r="G32" s="88">
        <v>850.343</v>
      </c>
      <c r="H32" s="89">
        <v>911.31</v>
      </c>
      <c r="I32" s="90">
        <v>0.02207152341135289</v>
      </c>
      <c r="J32" s="91">
        <v>0.0287169020421152</v>
      </c>
      <c r="K32" s="92">
        <v>0.9330996038669608</v>
      </c>
      <c r="L32" s="93">
        <v>74</v>
      </c>
      <c r="M32" s="94" t="s">
        <v>33</v>
      </c>
      <c r="N32" s="95">
        <v>1497.2630000000004</v>
      </c>
    </row>
    <row r="33" spans="2:6" ht="15">
      <c r="B33" s="96" t="s">
        <v>57</v>
      </c>
      <c r="F33" s="97"/>
    </row>
    <row r="34" spans="2:15" ht="15">
      <c r="B34" s="98" t="s">
        <v>58</v>
      </c>
      <c r="C34" s="99"/>
      <c r="D34" s="99"/>
      <c r="E34" s="99"/>
      <c r="F34" s="99"/>
      <c r="G34" s="99"/>
      <c r="H34" s="99"/>
      <c r="I34" s="99"/>
      <c r="J34" s="99"/>
      <c r="K34" s="99"/>
      <c r="L34" s="99"/>
      <c r="M34" s="99"/>
      <c r="N34" s="99"/>
      <c r="O34" s="100"/>
    </row>
    <row r="35" spans="2:15" ht="15">
      <c r="B35" s="100" t="s">
        <v>59</v>
      </c>
      <c r="C35" s="100"/>
      <c r="D35" s="100">
        <f>224.807/202.6</f>
        <v>1.1096100691016781</v>
      </c>
      <c r="E35" s="100" t="s">
        <v>60</v>
      </c>
      <c r="F35" s="100"/>
      <c r="G35" s="100"/>
      <c r="H35" s="100"/>
      <c r="I35" s="100"/>
      <c r="J35" s="100"/>
      <c r="K35" s="100"/>
      <c r="L35" s="100"/>
      <c r="M35" s="100"/>
      <c r="N35" s="100"/>
      <c r="O35" s="100"/>
    </row>
    <row r="36" spans="2:15" ht="15">
      <c r="B36" s="100" t="s">
        <v>61</v>
      </c>
      <c r="C36" s="100"/>
      <c r="D36" s="100">
        <f>227.401/202.6</f>
        <v>1.1224136229022705</v>
      </c>
      <c r="E36" s="100" t="s">
        <v>62</v>
      </c>
      <c r="F36" s="100"/>
      <c r="G36" s="100"/>
      <c r="H36" s="100"/>
      <c r="I36" s="100"/>
      <c r="J36" s="100"/>
      <c r="K36" s="100"/>
      <c r="L36" s="100"/>
      <c r="M36" s="100"/>
      <c r="N36" s="100"/>
      <c r="O36" s="100"/>
    </row>
    <row r="37" ht="15.75" thickBot="1"/>
    <row r="38" spans="1:14" ht="15.75" thickTop="1">
      <c r="A38" s="101"/>
      <c r="B38" s="102" t="s">
        <v>63</v>
      </c>
      <c r="C38" s="103"/>
      <c r="D38" s="103"/>
      <c r="E38" s="103"/>
      <c r="F38" s="103"/>
      <c r="G38" s="103"/>
      <c r="H38" s="103"/>
      <c r="I38" s="103"/>
      <c r="J38" s="103"/>
      <c r="K38" s="103"/>
      <c r="L38" s="103"/>
      <c r="M38" s="103"/>
      <c r="N38" s="104"/>
    </row>
    <row r="39" spans="2:14" ht="60.75" customHeight="1" thickBot="1">
      <c r="B39" s="212" t="s">
        <v>64</v>
      </c>
      <c r="C39" s="213"/>
      <c r="D39" s="213"/>
      <c r="E39" s="213"/>
      <c r="F39" s="213"/>
      <c r="G39" s="213"/>
      <c r="H39" s="213"/>
      <c r="I39" s="213"/>
      <c r="J39" s="213"/>
      <c r="K39" s="213"/>
      <c r="L39" s="213"/>
      <c r="M39" s="213"/>
      <c r="N39" s="214"/>
    </row>
    <row r="40" ht="15.75" thickTop="1"/>
  </sheetData>
  <sheetProtection/>
  <mergeCells count="5">
    <mergeCell ref="B39:N39"/>
    <mergeCell ref="I4:K5"/>
    <mergeCell ref="L4:M5"/>
    <mergeCell ref="N4:N6"/>
    <mergeCell ref="D5:H5"/>
  </mergeCells>
  <printOptions/>
  <pageMargins left="0.7" right="0.7" top="0.5" bottom="0.25" header="0.3" footer="0.3"/>
  <pageSetup fitToHeight="1" fitToWidth="1" horizontalDpi="600" verticalDpi="600" orientation="landscape" scale="94" r:id="rId3"/>
  <legacyDrawing r:id="rId2"/>
</worksheet>
</file>

<file path=xl/worksheets/sheet4.xml><?xml version="1.0" encoding="utf-8"?>
<worksheet xmlns="http://schemas.openxmlformats.org/spreadsheetml/2006/main" xmlns:r="http://schemas.openxmlformats.org/officeDocument/2006/relationships">
  <dimension ref="A1:V131"/>
  <sheetViews>
    <sheetView view="pageBreakPreview" zoomScale="85" zoomScaleSheetLayoutView="85" zoomScalePageLayoutView="0" workbookViewId="0" topLeftCell="A1">
      <pane xSplit="2" ySplit="5" topLeftCell="C105" activePane="bottomRight" state="frozen"/>
      <selection pane="topLeft" activeCell="AB33" sqref="AB33:AD33"/>
      <selection pane="topRight" activeCell="AB33" sqref="AB33:AD33"/>
      <selection pane="bottomLeft" activeCell="AB33" sqref="AB33:AD33"/>
      <selection pane="bottomRight" activeCell="AB33" sqref="AB33:AD33"/>
    </sheetView>
  </sheetViews>
  <sheetFormatPr defaultColWidth="9.140625" defaultRowHeight="15"/>
  <cols>
    <col min="1" max="1" width="14.421875" style="0" bestFit="1" customWidth="1"/>
    <col min="2" max="2" width="17.57421875" style="0" customWidth="1"/>
    <col min="3" max="3" width="12.28125" style="0" customWidth="1"/>
    <col min="4" max="4" width="12.140625" style="0" customWidth="1"/>
    <col min="5" max="5" width="9.8515625" style="0" bestFit="1" customWidth="1"/>
    <col min="6" max="6" width="13.00390625" style="0" customWidth="1"/>
    <col min="7" max="8" width="11.57421875" style="0" bestFit="1" customWidth="1"/>
    <col min="9" max="9" width="13.421875" style="0" customWidth="1"/>
    <col min="10" max="10" width="15.140625" style="0" customWidth="1"/>
    <col min="11" max="11" width="10.8515625" style="0" bestFit="1" customWidth="1"/>
    <col min="12" max="12" width="14.00390625" style="0" customWidth="1"/>
    <col min="13" max="13" width="13.421875" style="0" customWidth="1"/>
    <col min="14" max="14" width="12.8515625" style="0" bestFit="1" customWidth="1"/>
    <col min="15" max="17" width="12.8515625" style="0" customWidth="1"/>
    <col min="18" max="20" width="11.28125" style="0" customWidth="1"/>
  </cols>
  <sheetData>
    <row r="1" spans="3:12" ht="20.25" customHeight="1">
      <c r="C1" s="170" t="s">
        <v>108</v>
      </c>
      <c r="L1" s="170" t="s">
        <v>108</v>
      </c>
    </row>
    <row r="2" spans="3:12" ht="15.75">
      <c r="C2" s="22" t="s">
        <v>65</v>
      </c>
      <c r="L2" s="22" t="s">
        <v>65</v>
      </c>
    </row>
    <row r="3" ht="15.75" thickBot="1"/>
    <row r="4" spans="1:20" s="100" customFormat="1" ht="11.25">
      <c r="A4" s="105"/>
      <c r="B4" s="105"/>
      <c r="C4" s="229" t="s">
        <v>66</v>
      </c>
      <c r="D4" s="229"/>
      <c r="E4" s="229"/>
      <c r="F4" s="230" t="s">
        <v>67</v>
      </c>
      <c r="G4" s="230"/>
      <c r="H4" s="230"/>
      <c r="I4" s="229" t="s">
        <v>68</v>
      </c>
      <c r="J4" s="229"/>
      <c r="K4" s="229"/>
      <c r="L4" s="230" t="s">
        <v>69</v>
      </c>
      <c r="M4" s="230"/>
      <c r="N4" s="230"/>
      <c r="O4" s="229" t="s">
        <v>70</v>
      </c>
      <c r="P4" s="229"/>
      <c r="Q4" s="229"/>
      <c r="R4" s="230" t="s">
        <v>71</v>
      </c>
      <c r="S4" s="230"/>
      <c r="T4" s="230"/>
    </row>
    <row r="5" spans="1:20" s="100" customFormat="1" ht="22.5">
      <c r="A5" s="106" t="s">
        <v>72</v>
      </c>
      <c r="B5" s="106" t="s">
        <v>73</v>
      </c>
      <c r="C5" s="107" t="s">
        <v>74</v>
      </c>
      <c r="D5" s="107" t="s">
        <v>75</v>
      </c>
      <c r="E5" s="107" t="s">
        <v>7</v>
      </c>
      <c r="F5" s="106" t="s">
        <v>74</v>
      </c>
      <c r="G5" s="106" t="s">
        <v>75</v>
      </c>
      <c r="H5" s="106" t="s">
        <v>7</v>
      </c>
      <c r="I5" s="107" t="s">
        <v>74</v>
      </c>
      <c r="J5" s="107" t="s">
        <v>75</v>
      </c>
      <c r="K5" s="107" t="s">
        <v>7</v>
      </c>
      <c r="L5" s="106" t="s">
        <v>74</v>
      </c>
      <c r="M5" s="106" t="s">
        <v>75</v>
      </c>
      <c r="N5" s="106" t="s">
        <v>7</v>
      </c>
      <c r="O5" s="107" t="s">
        <v>74</v>
      </c>
      <c r="P5" s="107" t="s">
        <v>75</v>
      </c>
      <c r="Q5" s="107" t="s">
        <v>7</v>
      </c>
      <c r="R5" s="106" t="s">
        <v>74</v>
      </c>
      <c r="S5" s="106" t="s">
        <v>75</v>
      </c>
      <c r="T5" s="106" t="s">
        <v>7</v>
      </c>
    </row>
    <row r="6" spans="1:20" ht="15">
      <c r="A6" s="108" t="s">
        <v>76</v>
      </c>
      <c r="B6" s="108" t="s">
        <v>76</v>
      </c>
      <c r="C6" s="109">
        <v>0</v>
      </c>
      <c r="D6" s="109">
        <v>0</v>
      </c>
      <c r="E6" s="109">
        <v>0</v>
      </c>
      <c r="F6" s="109">
        <v>0</v>
      </c>
      <c r="G6" s="109">
        <v>0</v>
      </c>
      <c r="H6" s="109">
        <v>0</v>
      </c>
      <c r="I6" s="109">
        <v>0</v>
      </c>
      <c r="J6" s="109">
        <v>0</v>
      </c>
      <c r="K6" s="109">
        <v>0</v>
      </c>
      <c r="L6" s="109">
        <v>387416000</v>
      </c>
      <c r="M6" s="109">
        <v>701523000</v>
      </c>
      <c r="N6" s="109">
        <v>1088939000</v>
      </c>
      <c r="O6" s="109">
        <v>387416000</v>
      </c>
      <c r="P6" s="109">
        <v>701523000</v>
      </c>
      <c r="Q6" s="109">
        <v>1088939000</v>
      </c>
      <c r="R6" s="110">
        <v>0</v>
      </c>
      <c r="S6" s="110">
        <v>0</v>
      </c>
      <c r="T6" s="110">
        <v>0</v>
      </c>
    </row>
    <row r="7" spans="1:20" s="112" customFormat="1" ht="12.75">
      <c r="A7" s="108" t="s">
        <v>76</v>
      </c>
      <c r="B7" s="108" t="s">
        <v>77</v>
      </c>
      <c r="C7" s="111">
        <v>0</v>
      </c>
      <c r="D7" s="111">
        <v>0</v>
      </c>
      <c r="E7" s="111">
        <v>0</v>
      </c>
      <c r="F7" s="111">
        <v>0</v>
      </c>
      <c r="G7" s="111">
        <v>0</v>
      </c>
      <c r="H7" s="111">
        <v>0</v>
      </c>
      <c r="I7" s="111">
        <v>10000</v>
      </c>
      <c r="J7" s="111">
        <v>0</v>
      </c>
      <c r="K7" s="111">
        <v>10000</v>
      </c>
      <c r="L7" s="111">
        <v>14576000</v>
      </c>
      <c r="M7" s="111">
        <v>7930000</v>
      </c>
      <c r="N7" s="111">
        <v>22506000</v>
      </c>
      <c r="O7" s="111">
        <v>14586000</v>
      </c>
      <c r="P7" s="111">
        <v>7930000</v>
      </c>
      <c r="Q7" s="111">
        <v>22516000</v>
      </c>
      <c r="R7" s="110">
        <v>0.0006855889208830385</v>
      </c>
      <c r="S7" s="110">
        <v>0</v>
      </c>
      <c r="T7" s="110">
        <v>0.00044412861964825015</v>
      </c>
    </row>
    <row r="8" spans="1:20" ht="15">
      <c r="A8" s="108" t="s">
        <v>76</v>
      </c>
      <c r="B8" s="108" t="s">
        <v>78</v>
      </c>
      <c r="C8" s="111">
        <v>5000</v>
      </c>
      <c r="D8" s="111">
        <v>0</v>
      </c>
      <c r="E8" s="111">
        <v>5000</v>
      </c>
      <c r="F8" s="111">
        <v>1000</v>
      </c>
      <c r="G8" s="111">
        <v>0</v>
      </c>
      <c r="H8" s="111">
        <v>1000</v>
      </c>
      <c r="I8" s="111">
        <v>0</v>
      </c>
      <c r="J8" s="111">
        <v>0</v>
      </c>
      <c r="K8" s="111">
        <v>0</v>
      </c>
      <c r="L8" s="111">
        <v>411000</v>
      </c>
      <c r="M8" s="111">
        <v>1000</v>
      </c>
      <c r="N8" s="111">
        <v>412000</v>
      </c>
      <c r="O8" s="111">
        <v>417000</v>
      </c>
      <c r="P8" s="111">
        <v>1000</v>
      </c>
      <c r="Q8" s="111">
        <v>418000</v>
      </c>
      <c r="R8" s="110">
        <v>0</v>
      </c>
      <c r="S8" s="110">
        <v>0</v>
      </c>
      <c r="T8" s="110">
        <v>0</v>
      </c>
    </row>
    <row r="9" spans="1:20" ht="15">
      <c r="A9" s="108" t="s">
        <v>76</v>
      </c>
      <c r="B9" s="108" t="s">
        <v>79</v>
      </c>
      <c r="C9" s="111">
        <v>0</v>
      </c>
      <c r="D9" s="111">
        <v>0</v>
      </c>
      <c r="E9" s="111">
        <v>0</v>
      </c>
      <c r="F9" s="111">
        <v>0</v>
      </c>
      <c r="G9" s="111">
        <v>0</v>
      </c>
      <c r="H9" s="111">
        <v>0</v>
      </c>
      <c r="I9" s="111">
        <v>23000</v>
      </c>
      <c r="J9" s="111">
        <v>0</v>
      </c>
      <c r="K9" s="111">
        <v>23000</v>
      </c>
      <c r="L9" s="111">
        <v>801000</v>
      </c>
      <c r="M9" s="111">
        <v>692000</v>
      </c>
      <c r="N9" s="111">
        <v>1493000</v>
      </c>
      <c r="O9" s="111">
        <v>824000</v>
      </c>
      <c r="P9" s="111">
        <v>692000</v>
      </c>
      <c r="Q9" s="111">
        <v>1516000</v>
      </c>
      <c r="R9" s="110">
        <v>0.027912621359223302</v>
      </c>
      <c r="S9" s="110">
        <v>0</v>
      </c>
      <c r="T9" s="110">
        <v>0.015171503957783642</v>
      </c>
    </row>
    <row r="10" spans="1:20" ht="15">
      <c r="A10" s="108" t="s">
        <v>76</v>
      </c>
      <c r="B10" s="108" t="s">
        <v>80</v>
      </c>
      <c r="C10" s="111">
        <v>62000</v>
      </c>
      <c r="D10" s="111">
        <v>0</v>
      </c>
      <c r="E10" s="111">
        <v>62000</v>
      </c>
      <c r="F10" s="111">
        <v>0</v>
      </c>
      <c r="G10" s="111">
        <v>0</v>
      </c>
      <c r="H10" s="111">
        <v>0</v>
      </c>
      <c r="I10" s="111">
        <v>145000</v>
      </c>
      <c r="J10" s="111">
        <v>0</v>
      </c>
      <c r="K10" s="111">
        <v>145000</v>
      </c>
      <c r="L10" s="111">
        <v>1262000</v>
      </c>
      <c r="M10" s="111">
        <v>9000</v>
      </c>
      <c r="N10" s="111">
        <v>1271000</v>
      </c>
      <c r="O10" s="111">
        <v>1469000</v>
      </c>
      <c r="P10" s="111">
        <v>9000</v>
      </c>
      <c r="Q10" s="111">
        <v>1478000</v>
      </c>
      <c r="R10" s="110">
        <v>0.0987066031313819</v>
      </c>
      <c r="S10" s="110">
        <v>0</v>
      </c>
      <c r="T10" s="110">
        <v>0.09810554803788904</v>
      </c>
    </row>
    <row r="11" spans="1:20" ht="15">
      <c r="A11" s="108" t="s">
        <v>76</v>
      </c>
      <c r="B11" s="108" t="s">
        <v>81</v>
      </c>
      <c r="C11" s="111">
        <v>0</v>
      </c>
      <c r="D11" s="111">
        <v>0</v>
      </c>
      <c r="E11" s="111">
        <v>0</v>
      </c>
      <c r="F11" s="111">
        <v>0</v>
      </c>
      <c r="G11" s="111">
        <v>0</v>
      </c>
      <c r="H11" s="111">
        <v>0</v>
      </c>
      <c r="I11" s="111">
        <v>2000</v>
      </c>
      <c r="J11" s="111">
        <v>0</v>
      </c>
      <c r="K11" s="111">
        <v>2000</v>
      </c>
      <c r="L11" s="111">
        <v>389000</v>
      </c>
      <c r="M11" s="111">
        <v>73000</v>
      </c>
      <c r="N11" s="111">
        <v>462000</v>
      </c>
      <c r="O11" s="111">
        <v>391000</v>
      </c>
      <c r="P11" s="111">
        <v>73000</v>
      </c>
      <c r="Q11" s="111">
        <v>464000</v>
      </c>
      <c r="R11" s="110">
        <v>0.005115089514066497</v>
      </c>
      <c r="S11" s="110">
        <v>0</v>
      </c>
      <c r="T11" s="110">
        <v>0.004310344827586207</v>
      </c>
    </row>
    <row r="12" spans="1:20" ht="15">
      <c r="A12" s="108" t="s">
        <v>76</v>
      </c>
      <c r="B12" s="108" t="s">
        <v>2</v>
      </c>
      <c r="C12" s="111">
        <v>0</v>
      </c>
      <c r="D12" s="111">
        <v>0</v>
      </c>
      <c r="E12" s="111">
        <v>0</v>
      </c>
      <c r="F12" s="111">
        <v>0</v>
      </c>
      <c r="G12" s="111">
        <v>0</v>
      </c>
      <c r="H12" s="111">
        <v>0</v>
      </c>
      <c r="I12" s="111">
        <v>3000</v>
      </c>
      <c r="J12" s="111">
        <v>2000</v>
      </c>
      <c r="K12" s="111">
        <v>5000</v>
      </c>
      <c r="L12" s="111">
        <v>369000</v>
      </c>
      <c r="M12" s="111">
        <v>2491000</v>
      </c>
      <c r="N12" s="111">
        <v>2860000</v>
      </c>
      <c r="O12" s="111">
        <v>372000</v>
      </c>
      <c r="P12" s="111">
        <v>2493000</v>
      </c>
      <c r="Q12" s="111">
        <v>2865000</v>
      </c>
      <c r="R12" s="110">
        <v>0.008064516129032258</v>
      </c>
      <c r="S12" s="110">
        <v>0.0008022462896109105</v>
      </c>
      <c r="T12" s="110">
        <v>0.0017452006980802793</v>
      </c>
    </row>
    <row r="13" spans="1:20" ht="15">
      <c r="A13" s="108" t="s">
        <v>76</v>
      </c>
      <c r="B13" s="108" t="s">
        <v>82</v>
      </c>
      <c r="C13" s="111">
        <v>0</v>
      </c>
      <c r="D13" s="111">
        <v>0</v>
      </c>
      <c r="E13" s="111">
        <v>0</v>
      </c>
      <c r="F13" s="111">
        <v>75000</v>
      </c>
      <c r="G13" s="111">
        <v>0</v>
      </c>
      <c r="H13" s="111">
        <v>75000</v>
      </c>
      <c r="I13" s="111">
        <v>8000</v>
      </c>
      <c r="J13" s="111">
        <v>0</v>
      </c>
      <c r="K13" s="111">
        <v>8000</v>
      </c>
      <c r="L13" s="111">
        <v>2175000</v>
      </c>
      <c r="M13" s="111">
        <v>9000</v>
      </c>
      <c r="N13" s="111">
        <v>2184000</v>
      </c>
      <c r="O13" s="111">
        <v>2258000</v>
      </c>
      <c r="P13" s="111">
        <v>9000</v>
      </c>
      <c r="Q13" s="111">
        <v>2267000</v>
      </c>
      <c r="R13" s="110">
        <v>0.00354295837023915</v>
      </c>
      <c r="S13" s="110">
        <v>0</v>
      </c>
      <c r="T13" s="110">
        <v>0.0035288928098809</v>
      </c>
    </row>
    <row r="14" spans="1:20" ht="15">
      <c r="A14" s="108" t="s">
        <v>76</v>
      </c>
      <c r="B14" s="108" t="s">
        <v>83</v>
      </c>
      <c r="C14" s="111">
        <v>86000</v>
      </c>
      <c r="D14" s="111">
        <v>0</v>
      </c>
      <c r="E14" s="111">
        <v>86000</v>
      </c>
      <c r="F14" s="111">
        <v>0</v>
      </c>
      <c r="G14" s="111">
        <v>0</v>
      </c>
      <c r="H14" s="111">
        <v>0</v>
      </c>
      <c r="I14" s="111">
        <v>4000</v>
      </c>
      <c r="J14" s="111">
        <v>0</v>
      </c>
      <c r="K14" s="111">
        <v>4000</v>
      </c>
      <c r="L14" s="111">
        <v>18000</v>
      </c>
      <c r="M14" s="111">
        <v>0</v>
      </c>
      <c r="N14" s="111">
        <v>18000</v>
      </c>
      <c r="O14" s="111">
        <v>108000</v>
      </c>
      <c r="P14" s="111">
        <v>0</v>
      </c>
      <c r="Q14" s="111">
        <v>108000</v>
      </c>
      <c r="R14" s="110">
        <v>0.037037037037037035</v>
      </c>
      <c r="S14" s="110" t="s">
        <v>84</v>
      </c>
      <c r="T14" s="110">
        <v>0.037037037037037035</v>
      </c>
    </row>
    <row r="15" spans="1:20" ht="15">
      <c r="A15" s="108" t="s">
        <v>76</v>
      </c>
      <c r="B15" s="108" t="s">
        <v>85</v>
      </c>
      <c r="C15" s="111">
        <v>0</v>
      </c>
      <c r="D15" s="111">
        <v>0</v>
      </c>
      <c r="E15" s="111">
        <v>0</v>
      </c>
      <c r="F15" s="111">
        <v>10000</v>
      </c>
      <c r="G15" s="111">
        <v>0</v>
      </c>
      <c r="H15" s="111">
        <v>10000</v>
      </c>
      <c r="I15" s="111">
        <v>3000</v>
      </c>
      <c r="J15" s="111">
        <v>0</v>
      </c>
      <c r="K15" s="111">
        <v>3000</v>
      </c>
      <c r="L15" s="111">
        <v>900000</v>
      </c>
      <c r="M15" s="111">
        <v>1874000</v>
      </c>
      <c r="N15" s="111">
        <v>2774000</v>
      </c>
      <c r="O15" s="111">
        <v>913000</v>
      </c>
      <c r="P15" s="111">
        <v>1874000</v>
      </c>
      <c r="Q15" s="111">
        <v>2787000</v>
      </c>
      <c r="R15" s="110">
        <v>0.0032858707557502738</v>
      </c>
      <c r="S15" s="110">
        <v>0</v>
      </c>
      <c r="T15" s="110">
        <v>0.001076426264800861</v>
      </c>
    </row>
    <row r="16" spans="1:20" ht="15">
      <c r="A16" s="108" t="s">
        <v>76</v>
      </c>
      <c r="B16" s="108" t="s">
        <v>86</v>
      </c>
      <c r="C16" s="111">
        <v>0</v>
      </c>
      <c r="D16" s="111">
        <v>0</v>
      </c>
      <c r="E16" s="111">
        <v>0</v>
      </c>
      <c r="F16" s="111">
        <v>5000</v>
      </c>
      <c r="G16" s="111">
        <v>0</v>
      </c>
      <c r="H16" s="111">
        <v>5000</v>
      </c>
      <c r="I16" s="111">
        <v>6000</v>
      </c>
      <c r="J16" s="111">
        <v>1000</v>
      </c>
      <c r="K16" s="111">
        <v>7000</v>
      </c>
      <c r="L16" s="111">
        <v>664000</v>
      </c>
      <c r="M16" s="111">
        <v>1533000</v>
      </c>
      <c r="N16" s="111">
        <v>2197000</v>
      </c>
      <c r="O16" s="111">
        <v>675000</v>
      </c>
      <c r="P16" s="111">
        <v>1534000</v>
      </c>
      <c r="Q16" s="111">
        <v>2209000</v>
      </c>
      <c r="R16" s="110">
        <v>0.008888888888888889</v>
      </c>
      <c r="S16" s="110">
        <v>0.000651890482398957</v>
      </c>
      <c r="T16" s="110">
        <v>0.003168854685377999</v>
      </c>
    </row>
    <row r="17" spans="1:20" ht="15">
      <c r="A17" s="108" t="s">
        <v>76</v>
      </c>
      <c r="B17" s="108" t="s">
        <v>87</v>
      </c>
      <c r="C17" s="111">
        <v>0</v>
      </c>
      <c r="D17" s="111">
        <v>0</v>
      </c>
      <c r="E17" s="111">
        <v>0</v>
      </c>
      <c r="F17" s="111">
        <v>1000</v>
      </c>
      <c r="G17" s="111">
        <v>0</v>
      </c>
      <c r="H17" s="111">
        <v>1000</v>
      </c>
      <c r="I17" s="111">
        <v>1000</v>
      </c>
      <c r="J17" s="111">
        <v>0</v>
      </c>
      <c r="K17" s="111">
        <v>1000</v>
      </c>
      <c r="L17" s="111">
        <v>208000</v>
      </c>
      <c r="M17" s="111">
        <v>0</v>
      </c>
      <c r="N17" s="111">
        <v>208000</v>
      </c>
      <c r="O17" s="111">
        <v>210000</v>
      </c>
      <c r="P17" s="111">
        <v>0</v>
      </c>
      <c r="Q17" s="111">
        <v>210000</v>
      </c>
      <c r="R17" s="110">
        <v>0.004761904761904762</v>
      </c>
      <c r="S17" s="110" t="s">
        <v>84</v>
      </c>
      <c r="T17" s="110">
        <v>0.004761904761904762</v>
      </c>
    </row>
    <row r="18" spans="1:20" ht="15">
      <c r="A18" s="108" t="s">
        <v>76</v>
      </c>
      <c r="B18" s="108" t="s">
        <v>88</v>
      </c>
      <c r="C18" s="111">
        <v>0</v>
      </c>
      <c r="D18" s="111">
        <v>0</v>
      </c>
      <c r="E18" s="111">
        <v>0</v>
      </c>
      <c r="F18" s="111">
        <v>66000</v>
      </c>
      <c r="G18" s="111">
        <v>5000</v>
      </c>
      <c r="H18" s="111">
        <v>71000</v>
      </c>
      <c r="I18" s="111">
        <v>185000</v>
      </c>
      <c r="J18" s="111">
        <v>55000</v>
      </c>
      <c r="K18" s="111">
        <v>240000</v>
      </c>
      <c r="L18" s="111">
        <v>38259000</v>
      </c>
      <c r="M18" s="111">
        <v>22078000</v>
      </c>
      <c r="N18" s="111">
        <v>60337000</v>
      </c>
      <c r="O18" s="111">
        <v>38510000</v>
      </c>
      <c r="P18" s="111">
        <v>22138000</v>
      </c>
      <c r="Q18" s="111">
        <v>60648000</v>
      </c>
      <c r="R18" s="110">
        <v>0.0048039470267463</v>
      </c>
      <c r="S18" s="110">
        <v>0.002484415936398952</v>
      </c>
      <c r="T18" s="110">
        <v>0.003957261574990107</v>
      </c>
    </row>
    <row r="19" spans="1:20" ht="15">
      <c r="A19" s="108" t="s">
        <v>76</v>
      </c>
      <c r="B19" s="108" t="s">
        <v>89</v>
      </c>
      <c r="C19" s="111">
        <v>175000</v>
      </c>
      <c r="D19" s="111">
        <v>86000</v>
      </c>
      <c r="E19" s="111">
        <v>261000</v>
      </c>
      <c r="F19" s="111">
        <v>0</v>
      </c>
      <c r="G19" s="111">
        <v>0</v>
      </c>
      <c r="H19" s="111">
        <v>0</v>
      </c>
      <c r="I19" s="111">
        <v>189000</v>
      </c>
      <c r="J19" s="111">
        <v>145000</v>
      </c>
      <c r="K19" s="111">
        <v>334000</v>
      </c>
      <c r="L19" s="111">
        <v>681000</v>
      </c>
      <c r="M19" s="111">
        <v>219000</v>
      </c>
      <c r="N19" s="111">
        <v>900000</v>
      </c>
      <c r="O19" s="111">
        <v>1045000</v>
      </c>
      <c r="P19" s="111">
        <v>450000</v>
      </c>
      <c r="Q19" s="111">
        <v>1495000</v>
      </c>
      <c r="R19" s="110">
        <v>0.18086124401913875</v>
      </c>
      <c r="S19" s="110">
        <v>0.32222222222222224</v>
      </c>
      <c r="T19" s="110">
        <v>0.2234113712374582</v>
      </c>
    </row>
    <row r="20" spans="1:20" s="112" customFormat="1" ht="12.75">
      <c r="A20" s="108" t="s">
        <v>76</v>
      </c>
      <c r="B20" s="108" t="s">
        <v>90</v>
      </c>
      <c r="C20" s="111">
        <v>1043000</v>
      </c>
      <c r="D20" s="111">
        <v>271000</v>
      </c>
      <c r="E20" s="111">
        <v>1314000</v>
      </c>
      <c r="F20" s="111">
        <v>0</v>
      </c>
      <c r="G20" s="111">
        <v>0</v>
      </c>
      <c r="H20" s="111">
        <v>0</v>
      </c>
      <c r="I20" s="111">
        <v>750000</v>
      </c>
      <c r="J20" s="111">
        <v>269000</v>
      </c>
      <c r="K20" s="111">
        <v>1019000</v>
      </c>
      <c r="L20" s="111">
        <v>1591000</v>
      </c>
      <c r="M20" s="111">
        <v>409000</v>
      </c>
      <c r="N20" s="111">
        <v>2000000</v>
      </c>
      <c r="O20" s="111">
        <v>3384000</v>
      </c>
      <c r="P20" s="111">
        <v>949000</v>
      </c>
      <c r="Q20" s="111">
        <v>4333000</v>
      </c>
      <c r="R20" s="110">
        <v>0.22163120567375885</v>
      </c>
      <c r="S20" s="110">
        <v>0.2834562697576396</v>
      </c>
      <c r="T20" s="110">
        <v>0.2351719363027925</v>
      </c>
    </row>
    <row r="21" spans="1:20" ht="15">
      <c r="A21" s="108" t="s">
        <v>77</v>
      </c>
      <c r="B21" s="108" t="s">
        <v>77</v>
      </c>
      <c r="C21" s="111">
        <v>0</v>
      </c>
      <c r="D21" s="111">
        <v>0</v>
      </c>
      <c r="E21" s="111">
        <v>0</v>
      </c>
      <c r="F21" s="111">
        <v>0</v>
      </c>
      <c r="G21" s="111">
        <v>0</v>
      </c>
      <c r="H21" s="111">
        <v>0</v>
      </c>
      <c r="I21" s="111">
        <v>0</v>
      </c>
      <c r="J21" s="111">
        <v>0</v>
      </c>
      <c r="K21" s="111">
        <v>0</v>
      </c>
      <c r="L21" s="111">
        <v>385790000</v>
      </c>
      <c r="M21" s="111">
        <v>698580000</v>
      </c>
      <c r="N21" s="111">
        <v>1084370000</v>
      </c>
      <c r="O21" s="111">
        <v>385790000</v>
      </c>
      <c r="P21" s="111">
        <v>698580000</v>
      </c>
      <c r="Q21" s="111">
        <v>1084370000</v>
      </c>
      <c r="R21" s="110">
        <v>0</v>
      </c>
      <c r="S21" s="110">
        <v>0</v>
      </c>
      <c r="T21" s="110">
        <v>0</v>
      </c>
    </row>
    <row r="22" spans="1:20" ht="15">
      <c r="A22" s="108" t="s">
        <v>77</v>
      </c>
      <c r="B22" s="108" t="s">
        <v>78</v>
      </c>
      <c r="C22" s="111">
        <v>5000</v>
      </c>
      <c r="D22" s="111">
        <v>0</v>
      </c>
      <c r="E22" s="111">
        <v>5000</v>
      </c>
      <c r="F22" s="111">
        <v>0</v>
      </c>
      <c r="G22" s="111">
        <v>0</v>
      </c>
      <c r="H22" s="111">
        <v>0</v>
      </c>
      <c r="I22" s="111">
        <v>6000</v>
      </c>
      <c r="J22" s="111">
        <v>0</v>
      </c>
      <c r="K22" s="111">
        <v>6000</v>
      </c>
      <c r="L22" s="111">
        <v>900000</v>
      </c>
      <c r="M22" s="111">
        <v>4000</v>
      </c>
      <c r="N22" s="111">
        <v>904000</v>
      </c>
      <c r="O22" s="111">
        <v>911000</v>
      </c>
      <c r="P22" s="111">
        <v>4000</v>
      </c>
      <c r="Q22" s="111">
        <v>915000</v>
      </c>
      <c r="R22" s="110">
        <v>0.006586169045005488</v>
      </c>
      <c r="S22" s="110">
        <v>0</v>
      </c>
      <c r="T22" s="110">
        <v>0.006557377049180328</v>
      </c>
    </row>
    <row r="23" spans="1:20" ht="15">
      <c r="A23" s="108" t="s">
        <v>77</v>
      </c>
      <c r="B23" s="108" t="s">
        <v>79</v>
      </c>
      <c r="C23" s="111">
        <v>0</v>
      </c>
      <c r="D23" s="111">
        <v>0</v>
      </c>
      <c r="E23" s="111">
        <v>0</v>
      </c>
      <c r="F23" s="111">
        <v>0</v>
      </c>
      <c r="G23" s="111">
        <v>0</v>
      </c>
      <c r="H23" s="111">
        <v>0</v>
      </c>
      <c r="I23" s="111">
        <v>12000</v>
      </c>
      <c r="J23" s="111">
        <v>0</v>
      </c>
      <c r="K23" s="111">
        <v>12000</v>
      </c>
      <c r="L23" s="111">
        <v>724000</v>
      </c>
      <c r="M23" s="111">
        <v>43000</v>
      </c>
      <c r="N23" s="111">
        <v>767000</v>
      </c>
      <c r="O23" s="111">
        <v>736000</v>
      </c>
      <c r="P23" s="111">
        <v>43000</v>
      </c>
      <c r="Q23" s="111">
        <v>779000</v>
      </c>
      <c r="R23" s="110">
        <v>0.016304347826086956</v>
      </c>
      <c r="S23" s="110">
        <v>0</v>
      </c>
      <c r="T23" s="110">
        <v>0.01540436456996149</v>
      </c>
    </row>
    <row r="24" spans="1:20" ht="15">
      <c r="A24" s="108" t="s">
        <v>77</v>
      </c>
      <c r="B24" s="108" t="s">
        <v>80</v>
      </c>
      <c r="C24" s="111">
        <v>0</v>
      </c>
      <c r="D24" s="111">
        <v>0</v>
      </c>
      <c r="E24" s="111">
        <v>0</v>
      </c>
      <c r="F24" s="111">
        <v>0</v>
      </c>
      <c r="G24" s="111">
        <v>0</v>
      </c>
      <c r="H24" s="111">
        <v>0</v>
      </c>
      <c r="I24" s="111">
        <v>19000</v>
      </c>
      <c r="J24" s="111">
        <v>0</v>
      </c>
      <c r="K24" s="111">
        <v>19000</v>
      </c>
      <c r="L24" s="111">
        <v>2685000</v>
      </c>
      <c r="M24" s="111">
        <v>12000</v>
      </c>
      <c r="N24" s="111">
        <v>2697000</v>
      </c>
      <c r="O24" s="111">
        <v>2704000</v>
      </c>
      <c r="P24" s="111">
        <v>12000</v>
      </c>
      <c r="Q24" s="111">
        <v>2716000</v>
      </c>
      <c r="R24" s="110">
        <v>0.0070266272189349116</v>
      </c>
      <c r="S24" s="110">
        <v>0</v>
      </c>
      <c r="T24" s="110">
        <v>0.006995581737849779</v>
      </c>
    </row>
    <row r="25" spans="1:20" ht="15">
      <c r="A25" s="108" t="s">
        <v>77</v>
      </c>
      <c r="B25" s="108" t="s">
        <v>81</v>
      </c>
      <c r="C25" s="111">
        <v>0</v>
      </c>
      <c r="D25" s="111">
        <v>0</v>
      </c>
      <c r="E25" s="111">
        <v>0</v>
      </c>
      <c r="F25" s="111">
        <v>0</v>
      </c>
      <c r="G25" s="111">
        <v>0</v>
      </c>
      <c r="H25" s="111">
        <v>0</v>
      </c>
      <c r="I25" s="111">
        <v>0</v>
      </c>
      <c r="J25" s="111">
        <v>0</v>
      </c>
      <c r="K25" s="111">
        <v>0</v>
      </c>
      <c r="L25" s="111">
        <v>720000</v>
      </c>
      <c r="M25" s="111">
        <v>46000</v>
      </c>
      <c r="N25" s="111">
        <v>766000</v>
      </c>
      <c r="O25" s="111">
        <v>720000</v>
      </c>
      <c r="P25" s="111">
        <v>46000</v>
      </c>
      <c r="Q25" s="111">
        <v>766000</v>
      </c>
      <c r="R25" s="110">
        <v>0</v>
      </c>
      <c r="S25" s="110">
        <v>0</v>
      </c>
      <c r="T25" s="110">
        <v>0</v>
      </c>
    </row>
    <row r="26" spans="1:20" ht="15">
      <c r="A26" s="108" t="s">
        <v>77</v>
      </c>
      <c r="B26" s="108" t="s">
        <v>2</v>
      </c>
      <c r="C26" s="111">
        <v>0</v>
      </c>
      <c r="D26" s="111">
        <v>0</v>
      </c>
      <c r="E26" s="111">
        <v>0</v>
      </c>
      <c r="F26" s="111">
        <v>0</v>
      </c>
      <c r="G26" s="111">
        <v>0</v>
      </c>
      <c r="H26" s="111">
        <v>0</v>
      </c>
      <c r="I26" s="111">
        <v>5000</v>
      </c>
      <c r="J26" s="111">
        <v>0</v>
      </c>
      <c r="K26" s="111">
        <v>5000</v>
      </c>
      <c r="L26" s="111">
        <v>192000</v>
      </c>
      <c r="M26" s="111">
        <v>1000</v>
      </c>
      <c r="N26" s="111">
        <v>193000</v>
      </c>
      <c r="O26" s="111">
        <v>197000</v>
      </c>
      <c r="P26" s="111">
        <v>1000</v>
      </c>
      <c r="Q26" s="111">
        <v>198000</v>
      </c>
      <c r="R26" s="110">
        <v>0.025380710659898477</v>
      </c>
      <c r="S26" s="110">
        <v>0</v>
      </c>
      <c r="T26" s="110">
        <v>0.025252525252525252</v>
      </c>
    </row>
    <row r="27" spans="1:20" ht="15">
      <c r="A27" s="108" t="s">
        <v>77</v>
      </c>
      <c r="B27" s="108" t="s">
        <v>82</v>
      </c>
      <c r="C27" s="111">
        <v>9000</v>
      </c>
      <c r="D27" s="111">
        <v>0</v>
      </c>
      <c r="E27" s="111">
        <v>9000</v>
      </c>
      <c r="F27" s="111">
        <v>0</v>
      </c>
      <c r="G27" s="111">
        <v>0</v>
      </c>
      <c r="H27" s="111">
        <v>0</v>
      </c>
      <c r="I27" s="111">
        <v>48000</v>
      </c>
      <c r="J27" s="111">
        <v>0</v>
      </c>
      <c r="K27" s="111">
        <v>48000</v>
      </c>
      <c r="L27" s="111">
        <v>2203000</v>
      </c>
      <c r="M27" s="111">
        <v>21000</v>
      </c>
      <c r="N27" s="111">
        <v>2224000</v>
      </c>
      <c r="O27" s="111">
        <v>2260000</v>
      </c>
      <c r="P27" s="111">
        <v>21000</v>
      </c>
      <c r="Q27" s="111">
        <v>2281000</v>
      </c>
      <c r="R27" s="110">
        <v>0.021238938053097345</v>
      </c>
      <c r="S27" s="110">
        <v>0</v>
      </c>
      <c r="T27" s="110">
        <v>0.02104340201665936</v>
      </c>
    </row>
    <row r="28" spans="1:20" ht="15">
      <c r="A28" s="108" t="s">
        <v>77</v>
      </c>
      <c r="B28" s="108" t="s">
        <v>83</v>
      </c>
      <c r="C28" s="111">
        <v>0</v>
      </c>
      <c r="D28" s="111">
        <v>0</v>
      </c>
      <c r="E28" s="111">
        <v>0</v>
      </c>
      <c r="F28" s="111">
        <v>3000</v>
      </c>
      <c r="G28" s="111">
        <v>0</v>
      </c>
      <c r="H28" s="111">
        <v>3000</v>
      </c>
      <c r="I28" s="111">
        <v>0</v>
      </c>
      <c r="J28" s="111">
        <v>0</v>
      </c>
      <c r="K28" s="111">
        <v>0</v>
      </c>
      <c r="L28" s="111">
        <v>45000</v>
      </c>
      <c r="M28" s="111">
        <v>0</v>
      </c>
      <c r="N28" s="111">
        <v>45000</v>
      </c>
      <c r="O28" s="111">
        <v>48000</v>
      </c>
      <c r="P28" s="111">
        <v>0</v>
      </c>
      <c r="Q28" s="111">
        <v>48000</v>
      </c>
      <c r="R28" s="110">
        <v>0</v>
      </c>
      <c r="S28" s="110" t="s">
        <v>84</v>
      </c>
      <c r="T28" s="110">
        <v>0</v>
      </c>
    </row>
    <row r="29" spans="1:20" ht="15">
      <c r="A29" s="108" t="s">
        <v>77</v>
      </c>
      <c r="B29" s="108" t="s">
        <v>85</v>
      </c>
      <c r="C29" s="111">
        <v>0</v>
      </c>
      <c r="D29" s="111">
        <v>0</v>
      </c>
      <c r="E29" s="111">
        <v>0</v>
      </c>
      <c r="F29" s="111">
        <v>0</v>
      </c>
      <c r="G29" s="111">
        <v>0</v>
      </c>
      <c r="H29" s="111">
        <v>0</v>
      </c>
      <c r="I29" s="111">
        <v>39000</v>
      </c>
      <c r="J29" s="111">
        <v>0</v>
      </c>
      <c r="K29" s="111">
        <v>39000</v>
      </c>
      <c r="L29" s="111">
        <v>605000</v>
      </c>
      <c r="M29" s="111">
        <v>1000</v>
      </c>
      <c r="N29" s="111">
        <v>606000</v>
      </c>
      <c r="O29" s="111">
        <v>644000</v>
      </c>
      <c r="P29" s="111">
        <v>1000</v>
      </c>
      <c r="Q29" s="111">
        <v>645000</v>
      </c>
      <c r="R29" s="110">
        <v>0.06055900621118013</v>
      </c>
      <c r="S29" s="110">
        <v>0</v>
      </c>
      <c r="T29" s="110">
        <v>0.06046511627906977</v>
      </c>
    </row>
    <row r="30" spans="1:20" ht="15">
      <c r="A30" s="108" t="s">
        <v>77</v>
      </c>
      <c r="B30" s="108" t="s">
        <v>86</v>
      </c>
      <c r="C30" s="111">
        <v>0</v>
      </c>
      <c r="D30" s="111">
        <v>0</v>
      </c>
      <c r="E30" s="111">
        <v>0</v>
      </c>
      <c r="F30" s="111">
        <v>0</v>
      </c>
      <c r="G30" s="111">
        <v>0</v>
      </c>
      <c r="H30" s="111">
        <v>0</v>
      </c>
      <c r="I30" s="111">
        <v>16000</v>
      </c>
      <c r="J30" s="111">
        <v>0</v>
      </c>
      <c r="K30" s="111">
        <v>16000</v>
      </c>
      <c r="L30" s="111">
        <v>383000</v>
      </c>
      <c r="M30" s="111">
        <v>1000</v>
      </c>
      <c r="N30" s="111">
        <v>384000</v>
      </c>
      <c r="O30" s="111">
        <v>399000</v>
      </c>
      <c r="P30" s="111">
        <v>1000</v>
      </c>
      <c r="Q30" s="111">
        <v>400000</v>
      </c>
      <c r="R30" s="110">
        <v>0.040100250626566414</v>
      </c>
      <c r="S30" s="110">
        <v>0</v>
      </c>
      <c r="T30" s="110">
        <v>0.04</v>
      </c>
    </row>
    <row r="31" spans="1:20" ht="15">
      <c r="A31" s="108" t="s">
        <v>77</v>
      </c>
      <c r="B31" s="108" t="s">
        <v>87</v>
      </c>
      <c r="C31" s="111">
        <v>0</v>
      </c>
      <c r="D31" s="111">
        <v>0</v>
      </c>
      <c r="E31" s="111">
        <v>0</v>
      </c>
      <c r="F31" s="111">
        <v>0</v>
      </c>
      <c r="G31" s="111">
        <v>0</v>
      </c>
      <c r="H31" s="111">
        <v>0</v>
      </c>
      <c r="I31" s="111">
        <v>9000</v>
      </c>
      <c r="J31" s="111">
        <v>0</v>
      </c>
      <c r="K31" s="111">
        <v>9000</v>
      </c>
      <c r="L31" s="111">
        <v>205000</v>
      </c>
      <c r="M31" s="111">
        <v>1000</v>
      </c>
      <c r="N31" s="111">
        <v>206000</v>
      </c>
      <c r="O31" s="111">
        <v>214000</v>
      </c>
      <c r="P31" s="111">
        <v>1000</v>
      </c>
      <c r="Q31" s="111">
        <v>215000</v>
      </c>
      <c r="R31" s="110">
        <v>0.04205607476635514</v>
      </c>
      <c r="S31" s="110">
        <v>0</v>
      </c>
      <c r="T31" s="110">
        <v>0.04186046511627907</v>
      </c>
    </row>
    <row r="32" spans="1:20" ht="15">
      <c r="A32" s="108" t="s">
        <v>77</v>
      </c>
      <c r="B32" s="108" t="s">
        <v>88</v>
      </c>
      <c r="C32" s="111">
        <v>21000</v>
      </c>
      <c r="D32" s="111">
        <v>8000</v>
      </c>
      <c r="E32" s="111">
        <v>29000</v>
      </c>
      <c r="F32" s="111">
        <v>0</v>
      </c>
      <c r="G32" s="111">
        <v>0</v>
      </c>
      <c r="H32" s="111">
        <v>0</v>
      </c>
      <c r="I32" s="111">
        <v>192000</v>
      </c>
      <c r="J32" s="111">
        <v>613000</v>
      </c>
      <c r="K32" s="111">
        <v>805000</v>
      </c>
      <c r="L32" s="111">
        <v>2683000</v>
      </c>
      <c r="M32" s="111">
        <v>10222000</v>
      </c>
      <c r="N32" s="111">
        <v>12905000</v>
      </c>
      <c r="O32" s="111">
        <v>2896000</v>
      </c>
      <c r="P32" s="111">
        <v>10843000</v>
      </c>
      <c r="Q32" s="111">
        <v>13739000</v>
      </c>
      <c r="R32" s="110">
        <v>0.06629834254143646</v>
      </c>
      <c r="S32" s="110">
        <v>0.05653416951028313</v>
      </c>
      <c r="T32" s="110">
        <v>0.05859232840818109</v>
      </c>
    </row>
    <row r="33" spans="1:20" ht="15">
      <c r="A33" s="108" t="s">
        <v>77</v>
      </c>
      <c r="B33" s="108" t="s">
        <v>89</v>
      </c>
      <c r="C33" s="111">
        <v>0</v>
      </c>
      <c r="D33" s="111">
        <v>0</v>
      </c>
      <c r="E33" s="111">
        <v>0</v>
      </c>
      <c r="F33" s="111">
        <v>428000</v>
      </c>
      <c r="G33" s="111">
        <v>6000</v>
      </c>
      <c r="H33" s="111">
        <v>434000</v>
      </c>
      <c r="I33" s="111">
        <v>1000</v>
      </c>
      <c r="J33" s="111">
        <v>2000</v>
      </c>
      <c r="K33" s="111">
        <v>3000</v>
      </c>
      <c r="L33" s="111">
        <v>16479000</v>
      </c>
      <c r="M33" s="111">
        <v>14216000</v>
      </c>
      <c r="N33" s="111">
        <v>30695000</v>
      </c>
      <c r="O33" s="111">
        <v>16908000</v>
      </c>
      <c r="P33" s="111">
        <v>14224000</v>
      </c>
      <c r="Q33" s="111">
        <v>31132000</v>
      </c>
      <c r="R33" s="110">
        <v>5.914360066240833E-05</v>
      </c>
      <c r="S33" s="110">
        <v>0.00014060742407199101</v>
      </c>
      <c r="T33" s="110">
        <v>9.636386997301812E-05</v>
      </c>
    </row>
    <row r="34" spans="1:20" ht="15">
      <c r="A34" s="108" t="s">
        <v>77</v>
      </c>
      <c r="B34" s="108" t="s">
        <v>90</v>
      </c>
      <c r="C34" s="111">
        <v>2000</v>
      </c>
      <c r="D34" s="111">
        <v>0</v>
      </c>
      <c r="E34" s="111">
        <v>2000</v>
      </c>
      <c r="F34" s="111">
        <v>151000</v>
      </c>
      <c r="G34" s="111">
        <v>4000</v>
      </c>
      <c r="H34" s="111">
        <v>155000</v>
      </c>
      <c r="I34" s="111">
        <v>0</v>
      </c>
      <c r="J34" s="111">
        <v>0</v>
      </c>
      <c r="K34" s="111">
        <v>0</v>
      </c>
      <c r="L34" s="111">
        <v>4273000</v>
      </c>
      <c r="M34" s="111">
        <v>4247000</v>
      </c>
      <c r="N34" s="111">
        <v>8520000</v>
      </c>
      <c r="O34" s="111">
        <v>4426000</v>
      </c>
      <c r="P34" s="111">
        <v>4251000</v>
      </c>
      <c r="Q34" s="111">
        <v>8677000</v>
      </c>
      <c r="R34" s="110">
        <v>0</v>
      </c>
      <c r="S34" s="110">
        <v>0</v>
      </c>
      <c r="T34" s="110">
        <v>0</v>
      </c>
    </row>
    <row r="35" spans="1:20" ht="15">
      <c r="A35" s="108" t="s">
        <v>78</v>
      </c>
      <c r="B35" s="108" t="s">
        <v>78</v>
      </c>
      <c r="C35" s="111">
        <v>0</v>
      </c>
      <c r="D35" s="111">
        <v>0</v>
      </c>
      <c r="E35" s="111">
        <v>0</v>
      </c>
      <c r="F35" s="111">
        <v>0</v>
      </c>
      <c r="G35" s="111">
        <v>0</v>
      </c>
      <c r="H35" s="111">
        <v>0</v>
      </c>
      <c r="I35" s="111">
        <v>0</v>
      </c>
      <c r="J35" s="111">
        <v>0</v>
      </c>
      <c r="K35" s="111">
        <v>0</v>
      </c>
      <c r="L35" s="111">
        <v>479756000</v>
      </c>
      <c r="M35" s="111">
        <v>868731000</v>
      </c>
      <c r="N35" s="111">
        <v>1348487000</v>
      </c>
      <c r="O35" s="111">
        <v>479756000</v>
      </c>
      <c r="P35" s="111">
        <v>868731000</v>
      </c>
      <c r="Q35" s="111">
        <v>1348487000</v>
      </c>
      <c r="R35" s="110">
        <v>0</v>
      </c>
      <c r="S35" s="110">
        <v>0</v>
      </c>
      <c r="T35" s="110">
        <v>0</v>
      </c>
    </row>
    <row r="36" spans="1:20" ht="15">
      <c r="A36" s="108" t="s">
        <v>78</v>
      </c>
      <c r="B36" s="108" t="s">
        <v>79</v>
      </c>
      <c r="C36" s="111">
        <v>0</v>
      </c>
      <c r="D36" s="111">
        <v>0</v>
      </c>
      <c r="E36" s="111">
        <v>0</v>
      </c>
      <c r="F36" s="111">
        <v>0</v>
      </c>
      <c r="G36" s="111">
        <v>0</v>
      </c>
      <c r="H36" s="111">
        <v>0</v>
      </c>
      <c r="I36" s="111">
        <v>0</v>
      </c>
      <c r="J36" s="111">
        <v>0</v>
      </c>
      <c r="K36" s="111">
        <v>0</v>
      </c>
      <c r="L36" s="111">
        <v>394000</v>
      </c>
      <c r="M36" s="111">
        <v>1000</v>
      </c>
      <c r="N36" s="111">
        <v>395000</v>
      </c>
      <c r="O36" s="111">
        <v>394000</v>
      </c>
      <c r="P36" s="111">
        <v>1000</v>
      </c>
      <c r="Q36" s="111">
        <v>395000</v>
      </c>
      <c r="R36" s="110">
        <v>0</v>
      </c>
      <c r="S36" s="110">
        <v>0</v>
      </c>
      <c r="T36" s="110">
        <v>0</v>
      </c>
    </row>
    <row r="37" spans="1:20" ht="15">
      <c r="A37" s="108" t="s">
        <v>78</v>
      </c>
      <c r="B37" s="108" t="s">
        <v>80</v>
      </c>
      <c r="C37" s="111">
        <v>116000</v>
      </c>
      <c r="D37" s="111">
        <v>0</v>
      </c>
      <c r="E37" s="111">
        <v>116000</v>
      </c>
      <c r="F37" s="111">
        <v>5000</v>
      </c>
      <c r="G37" s="111">
        <v>0</v>
      </c>
      <c r="H37" s="111">
        <v>5000</v>
      </c>
      <c r="I37" s="111">
        <v>3000</v>
      </c>
      <c r="J37" s="111">
        <v>0</v>
      </c>
      <c r="K37" s="111">
        <v>3000</v>
      </c>
      <c r="L37" s="111">
        <v>2282000</v>
      </c>
      <c r="M37" s="111">
        <v>2000</v>
      </c>
      <c r="N37" s="111">
        <v>2284000</v>
      </c>
      <c r="O37" s="111">
        <v>2406000</v>
      </c>
      <c r="P37" s="111">
        <v>2000</v>
      </c>
      <c r="Q37" s="111">
        <v>2408000</v>
      </c>
      <c r="R37" s="110">
        <v>0.0012468827930174563</v>
      </c>
      <c r="S37" s="110">
        <v>0</v>
      </c>
      <c r="T37" s="110">
        <v>0.0012458471760797341</v>
      </c>
    </row>
    <row r="38" spans="1:20" ht="15">
      <c r="A38" s="108" t="s">
        <v>78</v>
      </c>
      <c r="B38" s="108" t="s">
        <v>81</v>
      </c>
      <c r="C38" s="111">
        <v>0</v>
      </c>
      <c r="D38" s="111">
        <v>0</v>
      </c>
      <c r="E38" s="111">
        <v>0</v>
      </c>
      <c r="F38" s="111">
        <v>0</v>
      </c>
      <c r="G38" s="111">
        <v>0</v>
      </c>
      <c r="H38" s="111">
        <v>0</v>
      </c>
      <c r="I38" s="111">
        <v>0</v>
      </c>
      <c r="J38" s="111">
        <v>0</v>
      </c>
      <c r="K38" s="111">
        <v>0</v>
      </c>
      <c r="L38" s="111">
        <v>270000</v>
      </c>
      <c r="M38" s="111">
        <v>1000</v>
      </c>
      <c r="N38" s="111">
        <v>271000</v>
      </c>
      <c r="O38" s="111">
        <v>270000</v>
      </c>
      <c r="P38" s="111">
        <v>1000</v>
      </c>
      <c r="Q38" s="111">
        <v>271000</v>
      </c>
      <c r="R38" s="110">
        <v>0</v>
      </c>
      <c r="S38" s="110">
        <v>0</v>
      </c>
      <c r="T38" s="110">
        <v>0</v>
      </c>
    </row>
    <row r="39" spans="1:20" ht="15">
      <c r="A39" s="108" t="s">
        <v>78</v>
      </c>
      <c r="B39" s="108" t="s">
        <v>2</v>
      </c>
      <c r="C39" s="111">
        <v>0</v>
      </c>
      <c r="D39" s="111">
        <v>0</v>
      </c>
      <c r="E39" s="111">
        <v>0</v>
      </c>
      <c r="F39" s="111">
        <v>0</v>
      </c>
      <c r="G39" s="111">
        <v>0</v>
      </c>
      <c r="H39" s="111">
        <v>0</v>
      </c>
      <c r="I39" s="111">
        <v>0</v>
      </c>
      <c r="J39" s="111">
        <v>0</v>
      </c>
      <c r="K39" s="111">
        <v>0</v>
      </c>
      <c r="L39" s="111">
        <v>127000</v>
      </c>
      <c r="M39" s="111">
        <v>0</v>
      </c>
      <c r="N39" s="111">
        <v>127000</v>
      </c>
      <c r="O39" s="111">
        <v>127000</v>
      </c>
      <c r="P39" s="111">
        <v>0</v>
      </c>
      <c r="Q39" s="111">
        <v>127000</v>
      </c>
      <c r="R39" s="110">
        <v>0</v>
      </c>
      <c r="S39" s="110" t="s">
        <v>84</v>
      </c>
      <c r="T39" s="110">
        <v>0</v>
      </c>
    </row>
    <row r="40" spans="1:20" ht="15">
      <c r="A40" s="108" t="s">
        <v>78</v>
      </c>
      <c r="B40" s="108" t="s">
        <v>82</v>
      </c>
      <c r="C40" s="111">
        <v>0</v>
      </c>
      <c r="D40" s="111">
        <v>0</v>
      </c>
      <c r="E40" s="111">
        <v>0</v>
      </c>
      <c r="F40" s="111">
        <v>0</v>
      </c>
      <c r="G40" s="111">
        <v>0</v>
      </c>
      <c r="H40" s="111">
        <v>0</v>
      </c>
      <c r="I40" s="111">
        <v>0</v>
      </c>
      <c r="J40" s="111">
        <v>0</v>
      </c>
      <c r="K40" s="111">
        <v>0</v>
      </c>
      <c r="L40" s="111">
        <v>27375000</v>
      </c>
      <c r="M40" s="111">
        <v>19662000</v>
      </c>
      <c r="N40" s="111">
        <v>47037000</v>
      </c>
      <c r="O40" s="111">
        <v>27375000</v>
      </c>
      <c r="P40" s="111">
        <v>19662000</v>
      </c>
      <c r="Q40" s="111">
        <v>47037000</v>
      </c>
      <c r="R40" s="110">
        <v>0</v>
      </c>
      <c r="S40" s="110">
        <v>0</v>
      </c>
      <c r="T40" s="110">
        <v>0</v>
      </c>
    </row>
    <row r="41" spans="1:20" ht="15">
      <c r="A41" s="108" t="s">
        <v>78</v>
      </c>
      <c r="B41" s="108" t="s">
        <v>83</v>
      </c>
      <c r="C41" s="111">
        <v>60000</v>
      </c>
      <c r="D41" s="111">
        <v>0</v>
      </c>
      <c r="E41" s="111">
        <v>60000</v>
      </c>
      <c r="F41" s="111">
        <v>0</v>
      </c>
      <c r="G41" s="111">
        <v>0</v>
      </c>
      <c r="H41" s="111">
        <v>0</v>
      </c>
      <c r="I41" s="111">
        <v>0</v>
      </c>
      <c r="J41" s="111">
        <v>0</v>
      </c>
      <c r="K41" s="111">
        <v>0</v>
      </c>
      <c r="L41" s="111">
        <v>28000</v>
      </c>
      <c r="M41" s="111">
        <v>0</v>
      </c>
      <c r="N41" s="111">
        <v>28000</v>
      </c>
      <c r="O41" s="111">
        <v>88000</v>
      </c>
      <c r="P41" s="111">
        <v>0</v>
      </c>
      <c r="Q41" s="111">
        <v>88000</v>
      </c>
      <c r="R41" s="110">
        <v>0</v>
      </c>
      <c r="S41" s="110" t="s">
        <v>84</v>
      </c>
      <c r="T41" s="110">
        <v>0</v>
      </c>
    </row>
    <row r="42" spans="1:20" ht="15">
      <c r="A42" s="108" t="s">
        <v>78</v>
      </c>
      <c r="B42" s="108" t="s">
        <v>85</v>
      </c>
      <c r="C42" s="111">
        <v>0</v>
      </c>
      <c r="D42" s="111">
        <v>0</v>
      </c>
      <c r="E42" s="111">
        <v>0</v>
      </c>
      <c r="F42" s="111">
        <v>0</v>
      </c>
      <c r="G42" s="111">
        <v>0</v>
      </c>
      <c r="H42" s="111">
        <v>0</v>
      </c>
      <c r="I42" s="111">
        <v>0</v>
      </c>
      <c r="J42" s="111">
        <v>0</v>
      </c>
      <c r="K42" s="111">
        <v>0</v>
      </c>
      <c r="L42" s="111">
        <v>530000</v>
      </c>
      <c r="M42" s="111">
        <v>21992000</v>
      </c>
      <c r="N42" s="111">
        <v>22522000</v>
      </c>
      <c r="O42" s="111">
        <v>530000</v>
      </c>
      <c r="P42" s="111">
        <v>21992000</v>
      </c>
      <c r="Q42" s="111">
        <v>22522000</v>
      </c>
      <c r="R42" s="110">
        <v>0</v>
      </c>
      <c r="S42" s="110">
        <v>0</v>
      </c>
      <c r="T42" s="110">
        <v>0</v>
      </c>
    </row>
    <row r="43" spans="1:20" ht="15">
      <c r="A43" s="108" t="s">
        <v>78</v>
      </c>
      <c r="B43" s="108" t="s">
        <v>86</v>
      </c>
      <c r="C43" s="111">
        <v>0</v>
      </c>
      <c r="D43" s="111">
        <v>0</v>
      </c>
      <c r="E43" s="111">
        <v>0</v>
      </c>
      <c r="F43" s="111">
        <v>0</v>
      </c>
      <c r="G43" s="111">
        <v>0</v>
      </c>
      <c r="H43" s="111">
        <v>0</v>
      </c>
      <c r="I43" s="111">
        <v>0</v>
      </c>
      <c r="J43" s="111">
        <v>0</v>
      </c>
      <c r="K43" s="111">
        <v>0</v>
      </c>
      <c r="L43" s="111">
        <v>191000</v>
      </c>
      <c r="M43" s="111">
        <v>0</v>
      </c>
      <c r="N43" s="111">
        <v>191000</v>
      </c>
      <c r="O43" s="111">
        <v>191000</v>
      </c>
      <c r="P43" s="111">
        <v>0</v>
      </c>
      <c r="Q43" s="111">
        <v>191000</v>
      </c>
      <c r="R43" s="110">
        <v>0</v>
      </c>
      <c r="S43" s="110" t="s">
        <v>84</v>
      </c>
      <c r="T43" s="110">
        <v>0</v>
      </c>
    </row>
    <row r="44" spans="1:20" ht="15">
      <c r="A44" s="108" t="s">
        <v>78</v>
      </c>
      <c r="B44" s="108" t="s">
        <v>87</v>
      </c>
      <c r="C44" s="111">
        <v>0</v>
      </c>
      <c r="D44" s="111">
        <v>0</v>
      </c>
      <c r="E44" s="111">
        <v>0</v>
      </c>
      <c r="F44" s="111">
        <v>0</v>
      </c>
      <c r="G44" s="111">
        <v>0</v>
      </c>
      <c r="H44" s="111">
        <v>0</v>
      </c>
      <c r="I44" s="111">
        <v>0</v>
      </c>
      <c r="J44" s="111">
        <v>0</v>
      </c>
      <c r="K44" s="111">
        <v>0</v>
      </c>
      <c r="L44" s="111">
        <v>222000</v>
      </c>
      <c r="M44" s="111">
        <v>1937000</v>
      </c>
      <c r="N44" s="111">
        <v>2159000</v>
      </c>
      <c r="O44" s="111">
        <v>222000</v>
      </c>
      <c r="P44" s="111">
        <v>1937000</v>
      </c>
      <c r="Q44" s="111">
        <v>2159000</v>
      </c>
      <c r="R44" s="110">
        <v>0</v>
      </c>
      <c r="S44" s="110">
        <v>0</v>
      </c>
      <c r="T44" s="110">
        <v>0</v>
      </c>
    </row>
    <row r="45" spans="1:20" ht="15">
      <c r="A45" s="108" t="s">
        <v>78</v>
      </c>
      <c r="B45" s="108" t="s">
        <v>88</v>
      </c>
      <c r="C45" s="111">
        <v>7000</v>
      </c>
      <c r="D45" s="111">
        <v>2000</v>
      </c>
      <c r="E45" s="111">
        <v>9000</v>
      </c>
      <c r="F45" s="111">
        <v>27000</v>
      </c>
      <c r="G45" s="111">
        <v>2000</v>
      </c>
      <c r="H45" s="111">
        <v>29000</v>
      </c>
      <c r="I45" s="111">
        <v>0</v>
      </c>
      <c r="J45" s="111">
        <v>0</v>
      </c>
      <c r="K45" s="111">
        <v>0</v>
      </c>
      <c r="L45" s="111">
        <v>11740000</v>
      </c>
      <c r="M45" s="111">
        <v>18786000</v>
      </c>
      <c r="N45" s="111">
        <v>30526000</v>
      </c>
      <c r="O45" s="111">
        <v>11774000</v>
      </c>
      <c r="P45" s="111">
        <v>18790000</v>
      </c>
      <c r="Q45" s="111">
        <v>30564000</v>
      </c>
      <c r="R45" s="110">
        <v>0</v>
      </c>
      <c r="S45" s="110">
        <v>0</v>
      </c>
      <c r="T45" s="110">
        <v>0</v>
      </c>
    </row>
    <row r="46" spans="1:20" ht="15">
      <c r="A46" s="108" t="s">
        <v>78</v>
      </c>
      <c r="B46" s="108" t="s">
        <v>89</v>
      </c>
      <c r="C46" s="111">
        <v>457000</v>
      </c>
      <c r="D46" s="111">
        <v>188000</v>
      </c>
      <c r="E46" s="111">
        <v>645000</v>
      </c>
      <c r="F46" s="111">
        <v>0</v>
      </c>
      <c r="G46" s="111">
        <v>0</v>
      </c>
      <c r="H46" s="111">
        <v>0</v>
      </c>
      <c r="I46" s="111">
        <v>16000</v>
      </c>
      <c r="J46" s="111">
        <v>1000</v>
      </c>
      <c r="K46" s="111">
        <v>17000</v>
      </c>
      <c r="L46" s="111">
        <v>741000</v>
      </c>
      <c r="M46" s="111">
        <v>684000</v>
      </c>
      <c r="N46" s="111">
        <v>1425000</v>
      </c>
      <c r="O46" s="111">
        <v>1214000</v>
      </c>
      <c r="P46" s="111">
        <v>873000</v>
      </c>
      <c r="Q46" s="111">
        <v>2087000</v>
      </c>
      <c r="R46" s="110">
        <v>0.013179571663920923</v>
      </c>
      <c r="S46" s="110">
        <v>0.001145475372279496</v>
      </c>
      <c r="T46" s="110">
        <v>0.008145663632007666</v>
      </c>
    </row>
    <row r="47" spans="1:20" ht="15">
      <c r="A47" s="108" t="s">
        <v>78</v>
      </c>
      <c r="B47" s="108" t="s">
        <v>90</v>
      </c>
      <c r="C47" s="111">
        <v>528000</v>
      </c>
      <c r="D47" s="111">
        <v>284000</v>
      </c>
      <c r="E47" s="111">
        <v>812000</v>
      </c>
      <c r="F47" s="111">
        <v>0</v>
      </c>
      <c r="G47" s="111">
        <v>0</v>
      </c>
      <c r="H47" s="111">
        <v>0</v>
      </c>
      <c r="I47" s="111">
        <v>109000</v>
      </c>
      <c r="J47" s="111">
        <v>8000</v>
      </c>
      <c r="K47" s="111">
        <v>117000</v>
      </c>
      <c r="L47" s="111">
        <v>4695000</v>
      </c>
      <c r="M47" s="111">
        <v>885000</v>
      </c>
      <c r="N47" s="111">
        <v>5580000</v>
      </c>
      <c r="O47" s="111">
        <v>5332000</v>
      </c>
      <c r="P47" s="111">
        <v>1177000</v>
      </c>
      <c r="Q47" s="111">
        <v>6509000</v>
      </c>
      <c r="R47" s="110">
        <v>0.020442610652663167</v>
      </c>
      <c r="S47" s="110">
        <v>0.006796941376380629</v>
      </c>
      <c r="T47" s="110">
        <v>0.01797511138423721</v>
      </c>
    </row>
    <row r="48" spans="1:20" ht="15">
      <c r="A48" s="108" t="s">
        <v>79</v>
      </c>
      <c r="B48" s="108" t="s">
        <v>79</v>
      </c>
      <c r="C48" s="111">
        <v>0</v>
      </c>
      <c r="D48" s="111">
        <v>0</v>
      </c>
      <c r="E48" s="111">
        <v>0</v>
      </c>
      <c r="F48" s="111">
        <v>0</v>
      </c>
      <c r="G48" s="111">
        <v>0</v>
      </c>
      <c r="H48" s="111">
        <v>0</v>
      </c>
      <c r="I48" s="111">
        <v>0</v>
      </c>
      <c r="J48" s="111">
        <v>0</v>
      </c>
      <c r="K48" s="111">
        <v>0</v>
      </c>
      <c r="L48" s="111">
        <v>586542000</v>
      </c>
      <c r="M48" s="111">
        <v>1062097000</v>
      </c>
      <c r="N48" s="111">
        <v>1648639000</v>
      </c>
      <c r="O48" s="111">
        <v>586542000</v>
      </c>
      <c r="P48" s="111">
        <v>1062097000</v>
      </c>
      <c r="Q48" s="111">
        <v>1648639000</v>
      </c>
      <c r="R48" s="110">
        <v>0</v>
      </c>
      <c r="S48" s="110">
        <v>0</v>
      </c>
      <c r="T48" s="110">
        <v>0</v>
      </c>
    </row>
    <row r="49" spans="1:20" ht="15">
      <c r="A49" s="108" t="s">
        <v>79</v>
      </c>
      <c r="B49" s="108" t="s">
        <v>80</v>
      </c>
      <c r="C49" s="111">
        <v>0</v>
      </c>
      <c r="D49" s="111">
        <v>0</v>
      </c>
      <c r="E49" s="111">
        <v>0</v>
      </c>
      <c r="F49" s="111">
        <v>0</v>
      </c>
      <c r="G49" s="111">
        <v>0</v>
      </c>
      <c r="H49" s="111">
        <v>0</v>
      </c>
      <c r="I49" s="111">
        <v>70000</v>
      </c>
      <c r="J49" s="111">
        <v>3000</v>
      </c>
      <c r="K49" s="111">
        <v>73000</v>
      </c>
      <c r="L49" s="111">
        <v>2687000</v>
      </c>
      <c r="M49" s="111">
        <v>1269000</v>
      </c>
      <c r="N49" s="111">
        <v>3956000</v>
      </c>
      <c r="O49" s="111">
        <v>2757000</v>
      </c>
      <c r="P49" s="111">
        <v>1272000</v>
      </c>
      <c r="Q49" s="111">
        <v>4029000</v>
      </c>
      <c r="R49" s="110">
        <v>0.025389916575988394</v>
      </c>
      <c r="S49" s="110">
        <v>0.0023584905660377358</v>
      </c>
      <c r="T49" s="110">
        <v>0.018118639861007695</v>
      </c>
    </row>
    <row r="50" spans="1:20" ht="15">
      <c r="A50" s="108" t="s">
        <v>79</v>
      </c>
      <c r="B50" s="108" t="s">
        <v>81</v>
      </c>
      <c r="C50" s="111">
        <v>0</v>
      </c>
      <c r="D50" s="111">
        <v>0</v>
      </c>
      <c r="E50" s="111">
        <v>0</v>
      </c>
      <c r="F50" s="111">
        <v>0</v>
      </c>
      <c r="G50" s="111">
        <v>0</v>
      </c>
      <c r="H50" s="111">
        <v>0</v>
      </c>
      <c r="I50" s="111">
        <v>2000</v>
      </c>
      <c r="J50" s="111">
        <v>10000</v>
      </c>
      <c r="K50" s="111">
        <v>12000</v>
      </c>
      <c r="L50" s="111">
        <v>13944000</v>
      </c>
      <c r="M50" s="111">
        <v>23409000</v>
      </c>
      <c r="N50" s="111">
        <v>37353000</v>
      </c>
      <c r="O50" s="111">
        <v>13946000</v>
      </c>
      <c r="P50" s="111">
        <v>23419000</v>
      </c>
      <c r="Q50" s="111">
        <v>37365000</v>
      </c>
      <c r="R50" s="110">
        <v>0.0001434102968593145</v>
      </c>
      <c r="S50" s="110">
        <v>0.0004270037149323199</v>
      </c>
      <c r="T50" s="110">
        <v>0.0003211561621838619</v>
      </c>
    </row>
    <row r="51" spans="1:20" ht="15">
      <c r="A51" s="108" t="s">
        <v>79</v>
      </c>
      <c r="B51" s="108" t="s">
        <v>2</v>
      </c>
      <c r="C51" s="111">
        <v>0</v>
      </c>
      <c r="D51" s="111">
        <v>0</v>
      </c>
      <c r="E51" s="111">
        <v>0</v>
      </c>
      <c r="F51" s="111">
        <v>0</v>
      </c>
      <c r="G51" s="111">
        <v>0</v>
      </c>
      <c r="H51" s="111">
        <v>0</v>
      </c>
      <c r="I51" s="111">
        <v>150000</v>
      </c>
      <c r="J51" s="111">
        <v>39000</v>
      </c>
      <c r="K51" s="111">
        <v>189000</v>
      </c>
      <c r="L51" s="111">
        <v>10636000</v>
      </c>
      <c r="M51" s="111">
        <v>9467000</v>
      </c>
      <c r="N51" s="111">
        <v>20103000</v>
      </c>
      <c r="O51" s="111">
        <v>10786000</v>
      </c>
      <c r="P51" s="111">
        <v>9506000</v>
      </c>
      <c r="Q51" s="111">
        <v>20292000</v>
      </c>
      <c r="R51" s="110">
        <v>0.01390691637307621</v>
      </c>
      <c r="S51" s="110">
        <v>0.004102671996633705</v>
      </c>
      <c r="T51" s="110">
        <v>0.009314015375517445</v>
      </c>
    </row>
    <row r="52" spans="1:20" ht="15">
      <c r="A52" s="108" t="s">
        <v>79</v>
      </c>
      <c r="B52" s="108" t="s">
        <v>82</v>
      </c>
      <c r="C52" s="111">
        <v>0</v>
      </c>
      <c r="D52" s="111">
        <v>0</v>
      </c>
      <c r="E52" s="111">
        <v>0</v>
      </c>
      <c r="F52" s="111">
        <v>4000</v>
      </c>
      <c r="G52" s="111">
        <v>0</v>
      </c>
      <c r="H52" s="111">
        <v>4000</v>
      </c>
      <c r="I52" s="111">
        <v>19000</v>
      </c>
      <c r="J52" s="111">
        <v>0</v>
      </c>
      <c r="K52" s="111">
        <v>19000</v>
      </c>
      <c r="L52" s="111">
        <v>1671000</v>
      </c>
      <c r="M52" s="111">
        <v>6000</v>
      </c>
      <c r="N52" s="111">
        <v>1677000</v>
      </c>
      <c r="O52" s="111">
        <v>1694000</v>
      </c>
      <c r="P52" s="111">
        <v>6000</v>
      </c>
      <c r="Q52" s="111">
        <v>1700000</v>
      </c>
      <c r="R52" s="110">
        <v>0.011216056670602124</v>
      </c>
      <c r="S52" s="110">
        <v>0</v>
      </c>
      <c r="T52" s="110">
        <v>0.011176470588235295</v>
      </c>
    </row>
    <row r="53" spans="1:20" ht="15">
      <c r="A53" s="108" t="s">
        <v>79</v>
      </c>
      <c r="B53" s="108" t="s">
        <v>83</v>
      </c>
      <c r="C53" s="111">
        <v>1000</v>
      </c>
      <c r="D53" s="111">
        <v>0</v>
      </c>
      <c r="E53" s="111">
        <v>1000</v>
      </c>
      <c r="F53" s="111">
        <v>0</v>
      </c>
      <c r="G53" s="111">
        <v>0</v>
      </c>
      <c r="H53" s="111">
        <v>0</v>
      </c>
      <c r="I53" s="111">
        <v>6000</v>
      </c>
      <c r="J53" s="111">
        <v>0</v>
      </c>
      <c r="K53" s="111">
        <v>6000</v>
      </c>
      <c r="L53" s="111">
        <v>31000</v>
      </c>
      <c r="M53" s="111">
        <v>0</v>
      </c>
      <c r="N53" s="111">
        <v>31000</v>
      </c>
      <c r="O53" s="111">
        <v>38000</v>
      </c>
      <c r="P53" s="111">
        <v>0</v>
      </c>
      <c r="Q53" s="111">
        <v>38000</v>
      </c>
      <c r="R53" s="110">
        <v>0.15789473684210525</v>
      </c>
      <c r="S53" s="110" t="s">
        <v>84</v>
      </c>
      <c r="T53" s="110">
        <v>0.15789473684210525</v>
      </c>
    </row>
    <row r="54" spans="1:20" ht="15">
      <c r="A54" s="108" t="s">
        <v>79</v>
      </c>
      <c r="B54" s="108" t="s">
        <v>85</v>
      </c>
      <c r="C54" s="111">
        <v>0</v>
      </c>
      <c r="D54" s="111">
        <v>0</v>
      </c>
      <c r="E54" s="111">
        <v>0</v>
      </c>
      <c r="F54" s="111">
        <v>0</v>
      </c>
      <c r="G54" s="111">
        <v>0</v>
      </c>
      <c r="H54" s="111">
        <v>0</v>
      </c>
      <c r="I54" s="111">
        <v>24000</v>
      </c>
      <c r="J54" s="111">
        <v>0</v>
      </c>
      <c r="K54" s="111">
        <v>24000</v>
      </c>
      <c r="L54" s="111">
        <v>932000</v>
      </c>
      <c r="M54" s="111">
        <v>268000</v>
      </c>
      <c r="N54" s="111">
        <v>1200000</v>
      </c>
      <c r="O54" s="111">
        <v>956000</v>
      </c>
      <c r="P54" s="111">
        <v>268000</v>
      </c>
      <c r="Q54" s="111">
        <v>1224000</v>
      </c>
      <c r="R54" s="110">
        <v>0.02510460251046025</v>
      </c>
      <c r="S54" s="110">
        <v>0</v>
      </c>
      <c r="T54" s="110">
        <v>0.0196078431372549</v>
      </c>
    </row>
    <row r="55" spans="1:20" ht="15">
      <c r="A55" s="108" t="s">
        <v>79</v>
      </c>
      <c r="B55" s="108" t="s">
        <v>86</v>
      </c>
      <c r="C55" s="111">
        <v>0</v>
      </c>
      <c r="D55" s="111">
        <v>0</v>
      </c>
      <c r="E55" s="111">
        <v>0</v>
      </c>
      <c r="F55" s="111">
        <v>0</v>
      </c>
      <c r="G55" s="111">
        <v>0</v>
      </c>
      <c r="H55" s="111">
        <v>0</v>
      </c>
      <c r="I55" s="111">
        <v>31000</v>
      </c>
      <c r="J55" s="111">
        <v>12000</v>
      </c>
      <c r="K55" s="111">
        <v>43000</v>
      </c>
      <c r="L55" s="111">
        <v>11588000</v>
      </c>
      <c r="M55" s="111">
        <v>6132000</v>
      </c>
      <c r="N55" s="111">
        <v>17720000</v>
      </c>
      <c r="O55" s="111">
        <v>11619000</v>
      </c>
      <c r="P55" s="111">
        <v>6144000</v>
      </c>
      <c r="Q55" s="111">
        <v>17763000</v>
      </c>
      <c r="R55" s="110">
        <v>0.0026680437214906616</v>
      </c>
      <c r="S55" s="110">
        <v>0.001953125</v>
      </c>
      <c r="T55" s="110">
        <v>0.002420762258627484</v>
      </c>
    </row>
    <row r="56" spans="1:20" ht="15">
      <c r="A56" s="108" t="s">
        <v>79</v>
      </c>
      <c r="B56" s="108" t="s">
        <v>87</v>
      </c>
      <c r="C56" s="111">
        <v>0</v>
      </c>
      <c r="D56" s="111">
        <v>0</v>
      </c>
      <c r="E56" s="111">
        <v>0</v>
      </c>
      <c r="F56" s="111">
        <v>0</v>
      </c>
      <c r="G56" s="111">
        <v>0</v>
      </c>
      <c r="H56" s="111">
        <v>0</v>
      </c>
      <c r="I56" s="111">
        <v>0</v>
      </c>
      <c r="J56" s="111">
        <v>0</v>
      </c>
      <c r="K56" s="111">
        <v>0</v>
      </c>
      <c r="L56" s="111">
        <v>5646000</v>
      </c>
      <c r="M56" s="111">
        <v>1870000</v>
      </c>
      <c r="N56" s="111">
        <v>7516000</v>
      </c>
      <c r="O56" s="111">
        <v>5646000</v>
      </c>
      <c r="P56" s="111">
        <v>1870000</v>
      </c>
      <c r="Q56" s="111">
        <v>7516000</v>
      </c>
      <c r="R56" s="110">
        <v>0</v>
      </c>
      <c r="S56" s="110">
        <v>0</v>
      </c>
      <c r="T56" s="110">
        <v>0</v>
      </c>
    </row>
    <row r="57" spans="1:20" ht="15">
      <c r="A57" s="108" t="s">
        <v>79</v>
      </c>
      <c r="B57" s="108" t="s">
        <v>88</v>
      </c>
      <c r="C57" s="111">
        <v>1000</v>
      </c>
      <c r="D57" s="111">
        <v>0</v>
      </c>
      <c r="E57" s="111">
        <v>1000</v>
      </c>
      <c r="F57" s="111">
        <v>7000</v>
      </c>
      <c r="G57" s="111">
        <v>1000</v>
      </c>
      <c r="H57" s="111">
        <v>8000</v>
      </c>
      <c r="I57" s="111">
        <v>186000</v>
      </c>
      <c r="J57" s="111">
        <v>687000</v>
      </c>
      <c r="K57" s="111">
        <v>873000</v>
      </c>
      <c r="L57" s="111">
        <v>3023000</v>
      </c>
      <c r="M57" s="111">
        <v>2457000</v>
      </c>
      <c r="N57" s="111">
        <v>5480000</v>
      </c>
      <c r="O57" s="111">
        <v>3217000</v>
      </c>
      <c r="P57" s="111">
        <v>3145000</v>
      </c>
      <c r="Q57" s="111">
        <v>6362000</v>
      </c>
      <c r="R57" s="110">
        <v>0.05781784271059994</v>
      </c>
      <c r="S57" s="110">
        <v>0.21844197138314786</v>
      </c>
      <c r="T57" s="110">
        <v>0.13722099968563345</v>
      </c>
    </row>
    <row r="58" spans="1:20" ht="15">
      <c r="A58" s="108" t="s">
        <v>79</v>
      </c>
      <c r="B58" s="108" t="s">
        <v>89</v>
      </c>
      <c r="C58" s="111">
        <v>0</v>
      </c>
      <c r="D58" s="111">
        <v>0</v>
      </c>
      <c r="E58" s="111">
        <v>0</v>
      </c>
      <c r="F58" s="111">
        <v>0</v>
      </c>
      <c r="G58" s="111">
        <v>0</v>
      </c>
      <c r="H58" s="111">
        <v>0</v>
      </c>
      <c r="I58" s="111">
        <v>86000</v>
      </c>
      <c r="J58" s="111">
        <v>137000</v>
      </c>
      <c r="K58" s="111">
        <v>223000</v>
      </c>
      <c r="L58" s="111">
        <v>508000</v>
      </c>
      <c r="M58" s="111">
        <v>286000</v>
      </c>
      <c r="N58" s="111">
        <v>794000</v>
      </c>
      <c r="O58" s="111">
        <v>594000</v>
      </c>
      <c r="P58" s="111">
        <v>423000</v>
      </c>
      <c r="Q58" s="111">
        <v>1017000</v>
      </c>
      <c r="R58" s="110">
        <v>0.1447811447811448</v>
      </c>
      <c r="S58" s="110">
        <v>0.32387706855791965</v>
      </c>
      <c r="T58" s="110">
        <v>0.2192723697148476</v>
      </c>
    </row>
    <row r="59" spans="1:20" ht="15">
      <c r="A59" s="108" t="s">
        <v>79</v>
      </c>
      <c r="B59" s="108" t="s">
        <v>90</v>
      </c>
      <c r="C59" s="111">
        <v>2000</v>
      </c>
      <c r="D59" s="111">
        <v>0</v>
      </c>
      <c r="E59" s="111">
        <v>2000</v>
      </c>
      <c r="F59" s="111">
        <v>0</v>
      </c>
      <c r="G59" s="111">
        <v>0</v>
      </c>
      <c r="H59" s="111">
        <v>0</v>
      </c>
      <c r="I59" s="111">
        <v>389000</v>
      </c>
      <c r="J59" s="111">
        <v>178000</v>
      </c>
      <c r="K59" s="111">
        <v>567000</v>
      </c>
      <c r="L59" s="111">
        <v>1454000</v>
      </c>
      <c r="M59" s="111">
        <v>458000</v>
      </c>
      <c r="N59" s="111">
        <v>1912000</v>
      </c>
      <c r="O59" s="111">
        <v>1845000</v>
      </c>
      <c r="P59" s="111">
        <v>636000</v>
      </c>
      <c r="Q59" s="111">
        <v>2481000</v>
      </c>
      <c r="R59" s="110">
        <v>0.210840108401084</v>
      </c>
      <c r="S59" s="110">
        <v>0.279874213836478</v>
      </c>
      <c r="T59" s="110">
        <v>0.22853688029020555</v>
      </c>
    </row>
    <row r="60" spans="1:20" ht="15">
      <c r="A60" s="108" t="s">
        <v>80</v>
      </c>
      <c r="B60" s="108" t="s">
        <v>80</v>
      </c>
      <c r="C60" s="111">
        <v>0</v>
      </c>
      <c r="D60" s="111">
        <v>0</v>
      </c>
      <c r="E60" s="111">
        <v>0</v>
      </c>
      <c r="F60" s="111">
        <v>0</v>
      </c>
      <c r="G60" s="111">
        <v>0</v>
      </c>
      <c r="H60" s="111">
        <v>0</v>
      </c>
      <c r="I60" s="111">
        <v>0</v>
      </c>
      <c r="J60" s="111">
        <v>0</v>
      </c>
      <c r="K60" s="111">
        <v>0</v>
      </c>
      <c r="L60" s="111">
        <v>562950000</v>
      </c>
      <c r="M60" s="111">
        <v>1019376000</v>
      </c>
      <c r="N60" s="111">
        <v>1582326000</v>
      </c>
      <c r="O60" s="111">
        <v>562950000</v>
      </c>
      <c r="P60" s="111">
        <v>1019376000</v>
      </c>
      <c r="Q60" s="111">
        <v>1582326000</v>
      </c>
      <c r="R60" s="110">
        <v>0</v>
      </c>
      <c r="S60" s="110">
        <v>0</v>
      </c>
      <c r="T60" s="110">
        <v>0</v>
      </c>
    </row>
    <row r="61" spans="1:20" ht="15">
      <c r="A61" s="108" t="s">
        <v>80</v>
      </c>
      <c r="B61" s="108" t="s">
        <v>81</v>
      </c>
      <c r="C61" s="111">
        <v>0</v>
      </c>
      <c r="D61" s="111">
        <v>0</v>
      </c>
      <c r="E61" s="111">
        <v>0</v>
      </c>
      <c r="F61" s="111">
        <v>0</v>
      </c>
      <c r="G61" s="111">
        <v>0</v>
      </c>
      <c r="H61" s="111">
        <v>0</v>
      </c>
      <c r="I61" s="111">
        <v>17000</v>
      </c>
      <c r="J61" s="111">
        <v>9000</v>
      </c>
      <c r="K61" s="111">
        <v>26000</v>
      </c>
      <c r="L61" s="111">
        <v>20239000</v>
      </c>
      <c r="M61" s="111">
        <v>4307000</v>
      </c>
      <c r="N61" s="111">
        <v>24546000</v>
      </c>
      <c r="O61" s="111">
        <v>20256000</v>
      </c>
      <c r="P61" s="111">
        <v>4316000</v>
      </c>
      <c r="Q61" s="111">
        <v>24572000</v>
      </c>
      <c r="R61" s="110">
        <v>0.0008392575039494471</v>
      </c>
      <c r="S61" s="110">
        <v>0.0020852641334569047</v>
      </c>
      <c r="T61" s="110">
        <v>0.0010581149275598243</v>
      </c>
    </row>
    <row r="62" spans="1:20" ht="15">
      <c r="A62" s="108" t="s">
        <v>80</v>
      </c>
      <c r="B62" s="108" t="s">
        <v>2</v>
      </c>
      <c r="C62" s="111">
        <v>3000</v>
      </c>
      <c r="D62" s="111">
        <v>0</v>
      </c>
      <c r="E62" s="111">
        <v>3000</v>
      </c>
      <c r="F62" s="111">
        <v>0</v>
      </c>
      <c r="G62" s="111">
        <v>0</v>
      </c>
      <c r="H62" s="111">
        <v>0</v>
      </c>
      <c r="I62" s="111">
        <v>31000</v>
      </c>
      <c r="J62" s="111">
        <v>0</v>
      </c>
      <c r="K62" s="111">
        <v>31000</v>
      </c>
      <c r="L62" s="111">
        <v>416000</v>
      </c>
      <c r="M62" s="111">
        <v>0</v>
      </c>
      <c r="N62" s="111">
        <v>416000</v>
      </c>
      <c r="O62" s="111">
        <v>450000</v>
      </c>
      <c r="P62" s="111">
        <v>0</v>
      </c>
      <c r="Q62" s="111">
        <v>450000</v>
      </c>
      <c r="R62" s="110">
        <v>0.06888888888888889</v>
      </c>
      <c r="S62" s="110" t="s">
        <v>84</v>
      </c>
      <c r="T62" s="110">
        <v>0.06888888888888889</v>
      </c>
    </row>
    <row r="63" spans="1:20" ht="15">
      <c r="A63" s="108" t="s">
        <v>80</v>
      </c>
      <c r="B63" s="108" t="s">
        <v>82</v>
      </c>
      <c r="C63" s="111">
        <v>307000</v>
      </c>
      <c r="D63" s="111">
        <v>0</v>
      </c>
      <c r="E63" s="111">
        <v>307000</v>
      </c>
      <c r="F63" s="111">
        <v>24000</v>
      </c>
      <c r="G63" s="111">
        <v>0</v>
      </c>
      <c r="H63" s="111">
        <v>24000</v>
      </c>
      <c r="I63" s="111">
        <v>150000</v>
      </c>
      <c r="J63" s="111">
        <v>0</v>
      </c>
      <c r="K63" s="111">
        <v>150000</v>
      </c>
      <c r="L63" s="111">
        <v>3569000</v>
      </c>
      <c r="M63" s="111">
        <v>10000</v>
      </c>
      <c r="N63" s="111">
        <v>3579000</v>
      </c>
      <c r="O63" s="111">
        <v>4050000</v>
      </c>
      <c r="P63" s="111">
        <v>10000</v>
      </c>
      <c r="Q63" s="111">
        <v>4060000</v>
      </c>
      <c r="R63" s="110">
        <v>0.037037037037037035</v>
      </c>
      <c r="S63" s="110">
        <v>0</v>
      </c>
      <c r="T63" s="110">
        <v>0.03694581280788178</v>
      </c>
    </row>
    <row r="64" spans="1:20" ht="15">
      <c r="A64" s="108" t="s">
        <v>80</v>
      </c>
      <c r="B64" s="108" t="s">
        <v>83</v>
      </c>
      <c r="C64" s="111">
        <v>0</v>
      </c>
      <c r="D64" s="111">
        <v>0</v>
      </c>
      <c r="E64" s="111">
        <v>0</v>
      </c>
      <c r="F64" s="111">
        <v>0</v>
      </c>
      <c r="G64" s="111">
        <v>0</v>
      </c>
      <c r="H64" s="111">
        <v>0</v>
      </c>
      <c r="I64" s="111">
        <v>5000</v>
      </c>
      <c r="J64" s="111">
        <v>0</v>
      </c>
      <c r="K64" s="111">
        <v>5000</v>
      </c>
      <c r="L64" s="111">
        <v>119000</v>
      </c>
      <c r="M64" s="111">
        <v>0</v>
      </c>
      <c r="N64" s="111">
        <v>119000</v>
      </c>
      <c r="O64" s="111">
        <v>124000</v>
      </c>
      <c r="P64" s="111">
        <v>0</v>
      </c>
      <c r="Q64" s="111">
        <v>124000</v>
      </c>
      <c r="R64" s="110">
        <v>0.04032258064516129</v>
      </c>
      <c r="S64" s="110" t="s">
        <v>84</v>
      </c>
      <c r="T64" s="110">
        <v>0.04032258064516129</v>
      </c>
    </row>
    <row r="65" spans="1:20" ht="15">
      <c r="A65" s="108" t="s">
        <v>80</v>
      </c>
      <c r="B65" s="108" t="s">
        <v>85</v>
      </c>
      <c r="C65" s="111">
        <v>41000</v>
      </c>
      <c r="D65" s="111">
        <v>0</v>
      </c>
      <c r="E65" s="111">
        <v>41000</v>
      </c>
      <c r="F65" s="111">
        <v>0</v>
      </c>
      <c r="G65" s="111">
        <v>0</v>
      </c>
      <c r="H65" s="111">
        <v>0</v>
      </c>
      <c r="I65" s="111">
        <v>206000</v>
      </c>
      <c r="J65" s="111">
        <v>0</v>
      </c>
      <c r="K65" s="111">
        <v>206000</v>
      </c>
      <c r="L65" s="111">
        <v>1218000</v>
      </c>
      <c r="M65" s="111">
        <v>0</v>
      </c>
      <c r="N65" s="111">
        <v>1218000</v>
      </c>
      <c r="O65" s="111">
        <v>1465000</v>
      </c>
      <c r="P65" s="111">
        <v>0</v>
      </c>
      <c r="Q65" s="111">
        <v>1465000</v>
      </c>
      <c r="R65" s="110">
        <v>0.14061433447098975</v>
      </c>
      <c r="S65" s="110" t="s">
        <v>84</v>
      </c>
      <c r="T65" s="110">
        <v>0.14061433447098975</v>
      </c>
    </row>
    <row r="66" spans="1:20" ht="15">
      <c r="A66" s="108" t="s">
        <v>80</v>
      </c>
      <c r="B66" s="108" t="s">
        <v>86</v>
      </c>
      <c r="C66" s="111">
        <v>0</v>
      </c>
      <c r="D66" s="111">
        <v>0</v>
      </c>
      <c r="E66" s="111">
        <v>0</v>
      </c>
      <c r="F66" s="111">
        <v>0</v>
      </c>
      <c r="G66" s="111">
        <v>0</v>
      </c>
      <c r="H66" s="111">
        <v>0</v>
      </c>
      <c r="I66" s="111">
        <v>108000</v>
      </c>
      <c r="J66" s="111">
        <v>0</v>
      </c>
      <c r="K66" s="111">
        <v>108000</v>
      </c>
      <c r="L66" s="111">
        <v>890000</v>
      </c>
      <c r="M66" s="111">
        <v>0</v>
      </c>
      <c r="N66" s="111">
        <v>890000</v>
      </c>
      <c r="O66" s="111">
        <v>998000</v>
      </c>
      <c r="P66" s="111">
        <v>0</v>
      </c>
      <c r="Q66" s="111">
        <v>998000</v>
      </c>
      <c r="R66" s="110">
        <v>0.10821643286573146</v>
      </c>
      <c r="S66" s="110" t="s">
        <v>84</v>
      </c>
      <c r="T66" s="110">
        <v>0.10821643286573146</v>
      </c>
    </row>
    <row r="67" spans="1:20" ht="15">
      <c r="A67" s="108" t="s">
        <v>80</v>
      </c>
      <c r="B67" s="108" t="s">
        <v>87</v>
      </c>
      <c r="C67" s="111">
        <v>6000</v>
      </c>
      <c r="D67" s="111">
        <v>0</v>
      </c>
      <c r="E67" s="111">
        <v>6000</v>
      </c>
      <c r="F67" s="111">
        <v>0</v>
      </c>
      <c r="G67" s="111">
        <v>0</v>
      </c>
      <c r="H67" s="111">
        <v>0</v>
      </c>
      <c r="I67" s="111">
        <v>19000</v>
      </c>
      <c r="J67" s="111">
        <v>0</v>
      </c>
      <c r="K67" s="111">
        <v>19000</v>
      </c>
      <c r="L67" s="111">
        <v>1446000</v>
      </c>
      <c r="M67" s="111">
        <v>59000</v>
      </c>
      <c r="N67" s="111">
        <v>1505000</v>
      </c>
      <c r="O67" s="111">
        <v>1471000</v>
      </c>
      <c r="P67" s="111">
        <v>59000</v>
      </c>
      <c r="Q67" s="111">
        <v>1530000</v>
      </c>
      <c r="R67" s="110">
        <v>0.01291638341264446</v>
      </c>
      <c r="S67" s="110">
        <v>0</v>
      </c>
      <c r="T67" s="110">
        <v>0.01241830065359477</v>
      </c>
    </row>
    <row r="68" spans="1:20" ht="15">
      <c r="A68" s="108" t="s">
        <v>80</v>
      </c>
      <c r="B68" s="108" t="s">
        <v>88</v>
      </c>
      <c r="C68" s="111">
        <v>398000</v>
      </c>
      <c r="D68" s="111">
        <v>256000</v>
      </c>
      <c r="E68" s="111">
        <v>654000</v>
      </c>
      <c r="F68" s="111">
        <v>13000</v>
      </c>
      <c r="G68" s="111">
        <v>71000</v>
      </c>
      <c r="H68" s="111">
        <v>84000</v>
      </c>
      <c r="I68" s="111">
        <v>1071000</v>
      </c>
      <c r="J68" s="111">
        <v>1872000</v>
      </c>
      <c r="K68" s="111">
        <v>2943000</v>
      </c>
      <c r="L68" s="111">
        <v>3776000</v>
      </c>
      <c r="M68" s="111">
        <v>3312000</v>
      </c>
      <c r="N68" s="111">
        <v>7088000</v>
      </c>
      <c r="O68" s="111">
        <v>5258000</v>
      </c>
      <c r="P68" s="111">
        <v>5511000</v>
      </c>
      <c r="Q68" s="111">
        <v>10769000</v>
      </c>
      <c r="R68" s="110">
        <v>0.20368961582350703</v>
      </c>
      <c r="S68" s="110">
        <v>0.3396842678279804</v>
      </c>
      <c r="T68" s="110">
        <v>0.27328442752344695</v>
      </c>
    </row>
    <row r="69" spans="1:20" ht="15">
      <c r="A69" s="108" t="s">
        <v>80</v>
      </c>
      <c r="B69" s="108" t="s">
        <v>89</v>
      </c>
      <c r="C69" s="111">
        <v>0</v>
      </c>
      <c r="D69" s="111">
        <v>0</v>
      </c>
      <c r="E69" s="111">
        <v>0</v>
      </c>
      <c r="F69" s="111">
        <v>0</v>
      </c>
      <c r="G69" s="111">
        <v>0</v>
      </c>
      <c r="H69" s="111">
        <v>0</v>
      </c>
      <c r="I69" s="111">
        <v>190000</v>
      </c>
      <c r="J69" s="111">
        <v>243000</v>
      </c>
      <c r="K69" s="111">
        <v>433000</v>
      </c>
      <c r="L69" s="111">
        <v>14795000</v>
      </c>
      <c r="M69" s="111">
        <v>24222000</v>
      </c>
      <c r="N69" s="111">
        <v>39017000</v>
      </c>
      <c r="O69" s="111">
        <v>14985000</v>
      </c>
      <c r="P69" s="111">
        <v>24465000</v>
      </c>
      <c r="Q69" s="111">
        <v>39450000</v>
      </c>
      <c r="R69" s="110">
        <v>0.012679346012679346</v>
      </c>
      <c r="S69" s="110">
        <v>0.009932556713672594</v>
      </c>
      <c r="T69" s="110">
        <v>0.010975918884664131</v>
      </c>
    </row>
    <row r="70" spans="1:20" ht="15">
      <c r="A70" s="108" t="s">
        <v>80</v>
      </c>
      <c r="B70" s="108" t="s">
        <v>90</v>
      </c>
      <c r="C70" s="111">
        <v>0</v>
      </c>
      <c r="D70" s="111">
        <v>0</v>
      </c>
      <c r="E70" s="111">
        <v>0</v>
      </c>
      <c r="F70" s="111">
        <v>0</v>
      </c>
      <c r="G70" s="111">
        <v>0</v>
      </c>
      <c r="H70" s="111">
        <v>0</v>
      </c>
      <c r="I70" s="111">
        <v>138000</v>
      </c>
      <c r="J70" s="111">
        <v>101000</v>
      </c>
      <c r="K70" s="111">
        <v>239000</v>
      </c>
      <c r="L70" s="111">
        <v>9657000</v>
      </c>
      <c r="M70" s="111">
        <v>5594000</v>
      </c>
      <c r="N70" s="111">
        <v>15251000</v>
      </c>
      <c r="O70" s="111">
        <v>9795000</v>
      </c>
      <c r="P70" s="111">
        <v>5695000</v>
      </c>
      <c r="Q70" s="111">
        <v>15490000</v>
      </c>
      <c r="R70" s="110">
        <v>0.014088820826952527</v>
      </c>
      <c r="S70" s="110">
        <v>0.017734855136084283</v>
      </c>
      <c r="T70" s="110">
        <v>0.015429309231762427</v>
      </c>
    </row>
    <row r="71" spans="1:20" ht="15">
      <c r="A71" s="108" t="s">
        <v>81</v>
      </c>
      <c r="B71" s="108" t="s">
        <v>81</v>
      </c>
      <c r="C71" s="111">
        <v>0</v>
      </c>
      <c r="D71" s="111">
        <v>0</v>
      </c>
      <c r="E71" s="111">
        <v>0</v>
      </c>
      <c r="F71" s="111">
        <v>0</v>
      </c>
      <c r="G71" s="111">
        <v>0</v>
      </c>
      <c r="H71" s="111">
        <v>0</v>
      </c>
      <c r="I71" s="111">
        <v>0</v>
      </c>
      <c r="J71" s="111">
        <v>0</v>
      </c>
      <c r="K71" s="111">
        <v>0</v>
      </c>
      <c r="L71" s="111">
        <v>286881000</v>
      </c>
      <c r="M71" s="111">
        <v>519478000</v>
      </c>
      <c r="N71" s="111">
        <v>806359000</v>
      </c>
      <c r="O71" s="111">
        <v>286881000</v>
      </c>
      <c r="P71" s="111">
        <v>519478000</v>
      </c>
      <c r="Q71" s="111">
        <v>806359000</v>
      </c>
      <c r="R71" s="110">
        <v>0</v>
      </c>
      <c r="S71" s="110">
        <v>0</v>
      </c>
      <c r="T71" s="110">
        <v>0</v>
      </c>
    </row>
    <row r="72" spans="1:20" ht="15">
      <c r="A72" s="108" t="s">
        <v>81</v>
      </c>
      <c r="B72" s="108" t="s">
        <v>2</v>
      </c>
      <c r="C72" s="111">
        <v>0</v>
      </c>
      <c r="D72" s="111">
        <v>0</v>
      </c>
      <c r="E72" s="111">
        <v>0</v>
      </c>
      <c r="F72" s="111">
        <v>0</v>
      </c>
      <c r="G72" s="111">
        <v>0</v>
      </c>
      <c r="H72" s="111">
        <v>0</v>
      </c>
      <c r="I72" s="111">
        <v>0</v>
      </c>
      <c r="J72" s="111">
        <v>0</v>
      </c>
      <c r="K72" s="111">
        <v>0</v>
      </c>
      <c r="L72" s="111">
        <v>3175000</v>
      </c>
      <c r="M72" s="111">
        <v>207000</v>
      </c>
      <c r="N72" s="111">
        <v>3382000</v>
      </c>
      <c r="O72" s="111">
        <v>3175000</v>
      </c>
      <c r="P72" s="111">
        <v>207000</v>
      </c>
      <c r="Q72" s="111">
        <v>3382000</v>
      </c>
      <c r="R72" s="110">
        <v>0</v>
      </c>
      <c r="S72" s="110">
        <v>0</v>
      </c>
      <c r="T72" s="110">
        <v>0</v>
      </c>
    </row>
    <row r="73" spans="1:20" ht="15">
      <c r="A73" s="108" t="s">
        <v>81</v>
      </c>
      <c r="B73" s="108" t="s">
        <v>82</v>
      </c>
      <c r="C73" s="111">
        <v>0</v>
      </c>
      <c r="D73" s="111">
        <v>0</v>
      </c>
      <c r="E73" s="111">
        <v>0</v>
      </c>
      <c r="F73" s="111">
        <v>0</v>
      </c>
      <c r="G73" s="111">
        <v>0</v>
      </c>
      <c r="H73" s="111">
        <v>0</v>
      </c>
      <c r="I73" s="111">
        <v>3000</v>
      </c>
      <c r="J73" s="111">
        <v>0</v>
      </c>
      <c r="K73" s="111">
        <v>3000</v>
      </c>
      <c r="L73" s="111">
        <v>931000</v>
      </c>
      <c r="M73" s="111">
        <v>3000</v>
      </c>
      <c r="N73" s="111">
        <v>934000</v>
      </c>
      <c r="O73" s="111">
        <v>934000</v>
      </c>
      <c r="P73" s="111">
        <v>3000</v>
      </c>
      <c r="Q73" s="111">
        <v>937000</v>
      </c>
      <c r="R73" s="110">
        <v>0.0032119914346895075</v>
      </c>
      <c r="S73" s="110">
        <v>0</v>
      </c>
      <c r="T73" s="110">
        <v>0.0032017075773745998</v>
      </c>
    </row>
    <row r="74" spans="1:20" ht="15">
      <c r="A74" s="108" t="s">
        <v>81</v>
      </c>
      <c r="B74" s="108" t="s">
        <v>83</v>
      </c>
      <c r="C74" s="111">
        <v>0</v>
      </c>
      <c r="D74" s="111">
        <v>0</v>
      </c>
      <c r="E74" s="111">
        <v>0</v>
      </c>
      <c r="F74" s="111">
        <v>0</v>
      </c>
      <c r="G74" s="111">
        <v>0</v>
      </c>
      <c r="H74" s="111">
        <v>0</v>
      </c>
      <c r="I74" s="111">
        <v>0</v>
      </c>
      <c r="J74" s="111">
        <v>0</v>
      </c>
      <c r="K74" s="111">
        <v>0</v>
      </c>
      <c r="L74" s="111">
        <v>17000</v>
      </c>
      <c r="M74" s="111">
        <v>0</v>
      </c>
      <c r="N74" s="111">
        <v>17000</v>
      </c>
      <c r="O74" s="111">
        <v>17000</v>
      </c>
      <c r="P74" s="111">
        <v>0</v>
      </c>
      <c r="Q74" s="111">
        <v>17000</v>
      </c>
      <c r="R74" s="110">
        <v>0</v>
      </c>
      <c r="S74" s="110" t="s">
        <v>84</v>
      </c>
      <c r="T74" s="110">
        <v>0</v>
      </c>
    </row>
    <row r="75" spans="1:20" ht="15">
      <c r="A75" s="108" t="s">
        <v>81</v>
      </c>
      <c r="B75" s="108" t="s">
        <v>85</v>
      </c>
      <c r="C75" s="111">
        <v>0</v>
      </c>
      <c r="D75" s="111">
        <v>0</v>
      </c>
      <c r="E75" s="111">
        <v>0</v>
      </c>
      <c r="F75" s="111">
        <v>0</v>
      </c>
      <c r="G75" s="111">
        <v>0</v>
      </c>
      <c r="H75" s="111">
        <v>0</v>
      </c>
      <c r="I75" s="111">
        <v>2000</v>
      </c>
      <c r="J75" s="111">
        <v>0</v>
      </c>
      <c r="K75" s="111">
        <v>2000</v>
      </c>
      <c r="L75" s="111">
        <v>285000</v>
      </c>
      <c r="M75" s="111">
        <v>0</v>
      </c>
      <c r="N75" s="111">
        <v>285000</v>
      </c>
      <c r="O75" s="111">
        <v>287000</v>
      </c>
      <c r="P75" s="111">
        <v>0</v>
      </c>
      <c r="Q75" s="111">
        <v>287000</v>
      </c>
      <c r="R75" s="110">
        <v>0.006968641114982578</v>
      </c>
      <c r="S75" s="110" t="s">
        <v>84</v>
      </c>
      <c r="T75" s="110">
        <v>0.006968641114982578</v>
      </c>
    </row>
    <row r="76" spans="1:20" ht="15">
      <c r="A76" s="108" t="s">
        <v>81</v>
      </c>
      <c r="B76" s="108" t="s">
        <v>86</v>
      </c>
      <c r="C76" s="111">
        <v>0</v>
      </c>
      <c r="D76" s="111">
        <v>0</v>
      </c>
      <c r="E76" s="111">
        <v>0</v>
      </c>
      <c r="F76" s="111">
        <v>0</v>
      </c>
      <c r="G76" s="111">
        <v>0</v>
      </c>
      <c r="H76" s="111">
        <v>0</v>
      </c>
      <c r="I76" s="111">
        <v>1000</v>
      </c>
      <c r="J76" s="111">
        <v>0</v>
      </c>
      <c r="K76" s="111">
        <v>1000</v>
      </c>
      <c r="L76" s="111">
        <v>203000</v>
      </c>
      <c r="M76" s="111">
        <v>0</v>
      </c>
      <c r="N76" s="111">
        <v>203000</v>
      </c>
      <c r="O76" s="111">
        <v>204000</v>
      </c>
      <c r="P76" s="111">
        <v>0</v>
      </c>
      <c r="Q76" s="111">
        <v>204000</v>
      </c>
      <c r="R76" s="110">
        <v>0.004901960784313725</v>
      </c>
      <c r="S76" s="110" t="s">
        <v>84</v>
      </c>
      <c r="T76" s="110">
        <v>0.004901960784313725</v>
      </c>
    </row>
    <row r="77" spans="1:20" ht="15">
      <c r="A77" s="108" t="s">
        <v>81</v>
      </c>
      <c r="B77" s="108" t="s">
        <v>87</v>
      </c>
      <c r="C77" s="111">
        <v>0</v>
      </c>
      <c r="D77" s="111">
        <v>0</v>
      </c>
      <c r="E77" s="111">
        <v>0</v>
      </c>
      <c r="F77" s="111">
        <v>0</v>
      </c>
      <c r="G77" s="111">
        <v>0</v>
      </c>
      <c r="H77" s="111">
        <v>0</v>
      </c>
      <c r="I77" s="111">
        <v>0</v>
      </c>
      <c r="J77" s="111">
        <v>0</v>
      </c>
      <c r="K77" s="111">
        <v>0</v>
      </c>
      <c r="L77" s="111">
        <v>95000</v>
      </c>
      <c r="M77" s="111">
        <v>0</v>
      </c>
      <c r="N77" s="111">
        <v>95000</v>
      </c>
      <c r="O77" s="111">
        <v>95000</v>
      </c>
      <c r="P77" s="111">
        <v>0</v>
      </c>
      <c r="Q77" s="111">
        <v>95000</v>
      </c>
      <c r="R77" s="110">
        <v>0</v>
      </c>
      <c r="S77" s="110" t="s">
        <v>84</v>
      </c>
      <c r="T77" s="110">
        <v>0</v>
      </c>
    </row>
    <row r="78" spans="1:20" ht="15">
      <c r="A78" s="108" t="s">
        <v>81</v>
      </c>
      <c r="B78" s="108" t="s">
        <v>88</v>
      </c>
      <c r="C78" s="111">
        <v>1000</v>
      </c>
      <c r="D78" s="111">
        <v>0</v>
      </c>
      <c r="E78" s="111">
        <v>1000</v>
      </c>
      <c r="F78" s="111">
        <v>0</v>
      </c>
      <c r="G78" s="111">
        <v>0</v>
      </c>
      <c r="H78" s="111">
        <v>0</v>
      </c>
      <c r="I78" s="111">
        <v>15000</v>
      </c>
      <c r="J78" s="111">
        <v>58000</v>
      </c>
      <c r="K78" s="111">
        <v>73000</v>
      </c>
      <c r="L78" s="111">
        <v>1727000</v>
      </c>
      <c r="M78" s="111">
        <v>1429000</v>
      </c>
      <c r="N78" s="111">
        <v>3156000</v>
      </c>
      <c r="O78" s="111">
        <v>1743000</v>
      </c>
      <c r="P78" s="111">
        <v>1487000</v>
      </c>
      <c r="Q78" s="111">
        <v>3230000</v>
      </c>
      <c r="R78" s="110">
        <v>0.008605851979345954</v>
      </c>
      <c r="S78" s="110">
        <v>0.03900470746469401</v>
      </c>
      <c r="T78" s="110">
        <v>0.02260061919504644</v>
      </c>
    </row>
    <row r="79" spans="1:20" ht="15">
      <c r="A79" s="108" t="s">
        <v>81</v>
      </c>
      <c r="B79" s="108" t="s">
        <v>89</v>
      </c>
      <c r="C79" s="111">
        <v>0</v>
      </c>
      <c r="D79" s="111">
        <v>0</v>
      </c>
      <c r="E79" s="111">
        <v>0</v>
      </c>
      <c r="F79" s="111">
        <v>0</v>
      </c>
      <c r="G79" s="111">
        <v>0</v>
      </c>
      <c r="H79" s="111">
        <v>0</v>
      </c>
      <c r="I79" s="111">
        <v>4000</v>
      </c>
      <c r="J79" s="111">
        <v>3000</v>
      </c>
      <c r="K79" s="111">
        <v>7000</v>
      </c>
      <c r="L79" s="111">
        <v>358000</v>
      </c>
      <c r="M79" s="111">
        <v>303000</v>
      </c>
      <c r="N79" s="111">
        <v>661000</v>
      </c>
      <c r="O79" s="111">
        <v>362000</v>
      </c>
      <c r="P79" s="111">
        <v>306000</v>
      </c>
      <c r="Q79" s="111">
        <v>668000</v>
      </c>
      <c r="R79" s="110">
        <v>0.011049723756906077</v>
      </c>
      <c r="S79" s="110">
        <v>0.00980392156862745</v>
      </c>
      <c r="T79" s="110">
        <v>0.010479041916167664</v>
      </c>
    </row>
    <row r="80" spans="1:20" ht="15">
      <c r="A80" s="108" t="s">
        <v>81</v>
      </c>
      <c r="B80" s="108" t="s">
        <v>90</v>
      </c>
      <c r="C80" s="111">
        <v>2000</v>
      </c>
      <c r="D80" s="111">
        <v>0</v>
      </c>
      <c r="E80" s="111">
        <v>2000</v>
      </c>
      <c r="F80" s="111">
        <v>0</v>
      </c>
      <c r="G80" s="111">
        <v>0</v>
      </c>
      <c r="H80" s="111">
        <v>0</v>
      </c>
      <c r="I80" s="111">
        <v>7000</v>
      </c>
      <c r="J80" s="111">
        <v>3000</v>
      </c>
      <c r="K80" s="111">
        <v>10000</v>
      </c>
      <c r="L80" s="111">
        <v>1119000</v>
      </c>
      <c r="M80" s="111">
        <v>398000</v>
      </c>
      <c r="N80" s="111">
        <v>1517000</v>
      </c>
      <c r="O80" s="111">
        <v>1128000</v>
      </c>
      <c r="P80" s="111">
        <v>401000</v>
      </c>
      <c r="Q80" s="111">
        <v>1529000</v>
      </c>
      <c r="R80" s="110">
        <v>0.0062056737588652485</v>
      </c>
      <c r="S80" s="110">
        <v>0.007481296758104738</v>
      </c>
      <c r="T80" s="110">
        <v>0.006540222367560497</v>
      </c>
    </row>
    <row r="81" spans="1:20" ht="15">
      <c r="A81" s="108" t="s">
        <v>2</v>
      </c>
      <c r="B81" s="108" t="s">
        <v>2</v>
      </c>
      <c r="C81" s="111">
        <v>0</v>
      </c>
      <c r="D81" s="111">
        <v>0</v>
      </c>
      <c r="E81" s="111">
        <v>0</v>
      </c>
      <c r="F81" s="111">
        <v>0</v>
      </c>
      <c r="G81" s="111">
        <v>0</v>
      </c>
      <c r="H81" s="111">
        <v>0</v>
      </c>
      <c r="I81" s="111">
        <v>0</v>
      </c>
      <c r="J81" s="111">
        <v>0</v>
      </c>
      <c r="K81" s="111">
        <v>0</v>
      </c>
      <c r="L81" s="111">
        <v>132529000</v>
      </c>
      <c r="M81" s="111">
        <v>239981000</v>
      </c>
      <c r="N81" s="111">
        <v>372510000</v>
      </c>
      <c r="O81" s="111">
        <v>132529000</v>
      </c>
      <c r="P81" s="111">
        <v>239981000</v>
      </c>
      <c r="Q81" s="111">
        <v>372510000</v>
      </c>
      <c r="R81" s="110">
        <v>0</v>
      </c>
      <c r="S81" s="110">
        <v>0</v>
      </c>
      <c r="T81" s="110">
        <v>0</v>
      </c>
    </row>
    <row r="82" spans="1:20" ht="15">
      <c r="A82" s="108" t="s">
        <v>2</v>
      </c>
      <c r="B82" s="108" t="s">
        <v>82</v>
      </c>
      <c r="C82" s="111">
        <v>0</v>
      </c>
      <c r="D82" s="111">
        <v>0</v>
      </c>
      <c r="E82" s="111">
        <v>0</v>
      </c>
      <c r="F82" s="111">
        <v>0</v>
      </c>
      <c r="G82" s="111">
        <v>0</v>
      </c>
      <c r="H82" s="111">
        <v>0</v>
      </c>
      <c r="I82" s="111">
        <v>0</v>
      </c>
      <c r="J82" s="111">
        <v>0</v>
      </c>
      <c r="K82" s="111">
        <v>0</v>
      </c>
      <c r="L82" s="111">
        <v>898000</v>
      </c>
      <c r="M82" s="111">
        <v>5000</v>
      </c>
      <c r="N82" s="111">
        <v>903000</v>
      </c>
      <c r="O82" s="111">
        <v>898000</v>
      </c>
      <c r="P82" s="111">
        <v>5000</v>
      </c>
      <c r="Q82" s="111">
        <v>903000</v>
      </c>
      <c r="R82" s="110">
        <v>0</v>
      </c>
      <c r="S82" s="110">
        <v>0</v>
      </c>
      <c r="T82" s="110">
        <v>0</v>
      </c>
    </row>
    <row r="83" spans="1:20" ht="15">
      <c r="A83" s="108" t="s">
        <v>2</v>
      </c>
      <c r="B83" s="108" t="s">
        <v>83</v>
      </c>
      <c r="C83" s="111">
        <v>4000</v>
      </c>
      <c r="D83" s="111">
        <v>0</v>
      </c>
      <c r="E83" s="111">
        <v>4000</v>
      </c>
      <c r="F83" s="111">
        <v>0</v>
      </c>
      <c r="G83" s="111">
        <v>0</v>
      </c>
      <c r="H83" s="111">
        <v>0</v>
      </c>
      <c r="I83" s="111">
        <v>2000</v>
      </c>
      <c r="J83" s="111">
        <v>0</v>
      </c>
      <c r="K83" s="111">
        <v>2000</v>
      </c>
      <c r="L83" s="111">
        <v>13000</v>
      </c>
      <c r="M83" s="111">
        <v>0</v>
      </c>
      <c r="N83" s="111">
        <v>13000</v>
      </c>
      <c r="O83" s="111">
        <v>19000</v>
      </c>
      <c r="P83" s="111">
        <v>0</v>
      </c>
      <c r="Q83" s="111">
        <v>19000</v>
      </c>
      <c r="R83" s="110">
        <v>0.10526315789473684</v>
      </c>
      <c r="S83" s="110" t="s">
        <v>84</v>
      </c>
      <c r="T83" s="110">
        <v>0.10526315789473684</v>
      </c>
    </row>
    <row r="84" spans="1:20" ht="15">
      <c r="A84" s="108" t="s">
        <v>2</v>
      </c>
      <c r="B84" s="108" t="s">
        <v>85</v>
      </c>
      <c r="C84" s="111">
        <v>0</v>
      </c>
      <c r="D84" s="111">
        <v>0</v>
      </c>
      <c r="E84" s="111">
        <v>0</v>
      </c>
      <c r="F84" s="111">
        <v>0</v>
      </c>
      <c r="G84" s="111">
        <v>0</v>
      </c>
      <c r="H84" s="111">
        <v>0</v>
      </c>
      <c r="I84" s="111">
        <v>0</v>
      </c>
      <c r="J84" s="111">
        <v>0</v>
      </c>
      <c r="K84" s="111">
        <v>0</v>
      </c>
      <c r="L84" s="111">
        <v>1864000</v>
      </c>
      <c r="M84" s="111">
        <v>1727000</v>
      </c>
      <c r="N84" s="111">
        <v>3591000</v>
      </c>
      <c r="O84" s="111">
        <v>1864000</v>
      </c>
      <c r="P84" s="111">
        <v>1727000</v>
      </c>
      <c r="Q84" s="111">
        <v>3591000</v>
      </c>
      <c r="R84" s="110">
        <v>0</v>
      </c>
      <c r="S84" s="110">
        <v>0</v>
      </c>
      <c r="T84" s="110">
        <v>0</v>
      </c>
    </row>
    <row r="85" spans="1:20" ht="15">
      <c r="A85" s="108" t="s">
        <v>2</v>
      </c>
      <c r="B85" s="108" t="s">
        <v>86</v>
      </c>
      <c r="C85" s="111">
        <v>0</v>
      </c>
      <c r="D85" s="111">
        <v>0</v>
      </c>
      <c r="E85" s="111">
        <v>0</v>
      </c>
      <c r="F85" s="111">
        <v>0</v>
      </c>
      <c r="G85" s="111">
        <v>0</v>
      </c>
      <c r="H85" s="111">
        <v>0</v>
      </c>
      <c r="I85" s="111">
        <v>0</v>
      </c>
      <c r="J85" s="111">
        <v>0</v>
      </c>
      <c r="K85" s="111">
        <v>0</v>
      </c>
      <c r="L85" s="111">
        <v>6125000</v>
      </c>
      <c r="M85" s="111">
        <v>9627000</v>
      </c>
      <c r="N85" s="111">
        <v>15752000</v>
      </c>
      <c r="O85" s="111">
        <v>6125000</v>
      </c>
      <c r="P85" s="111">
        <v>9627000</v>
      </c>
      <c r="Q85" s="111">
        <v>15752000</v>
      </c>
      <c r="R85" s="110">
        <v>0</v>
      </c>
      <c r="S85" s="110">
        <v>0</v>
      </c>
      <c r="T85" s="110">
        <v>0</v>
      </c>
    </row>
    <row r="86" spans="1:20" ht="15">
      <c r="A86" s="108" t="s">
        <v>2</v>
      </c>
      <c r="B86" s="108" t="s">
        <v>87</v>
      </c>
      <c r="C86" s="111">
        <v>0</v>
      </c>
      <c r="D86" s="111">
        <v>0</v>
      </c>
      <c r="E86" s="111">
        <v>0</v>
      </c>
      <c r="F86" s="111">
        <v>0</v>
      </c>
      <c r="G86" s="111">
        <v>0</v>
      </c>
      <c r="H86" s="111">
        <v>0</v>
      </c>
      <c r="I86" s="111">
        <v>0</v>
      </c>
      <c r="J86" s="111">
        <v>0</v>
      </c>
      <c r="K86" s="111">
        <v>0</v>
      </c>
      <c r="L86" s="111">
        <v>813000</v>
      </c>
      <c r="M86" s="111">
        <v>713000</v>
      </c>
      <c r="N86" s="111">
        <v>1526000</v>
      </c>
      <c r="O86" s="111">
        <v>813000</v>
      </c>
      <c r="P86" s="111">
        <v>713000</v>
      </c>
      <c r="Q86" s="111">
        <v>1526000</v>
      </c>
      <c r="R86" s="110">
        <v>0</v>
      </c>
      <c r="S86" s="110">
        <v>0</v>
      </c>
      <c r="T86" s="110">
        <v>0</v>
      </c>
    </row>
    <row r="87" spans="1:20" ht="15">
      <c r="A87" s="108" t="s">
        <v>2</v>
      </c>
      <c r="B87" s="108" t="s">
        <v>88</v>
      </c>
      <c r="C87" s="111">
        <v>0</v>
      </c>
      <c r="D87" s="111">
        <v>2000</v>
      </c>
      <c r="E87" s="111">
        <v>2000</v>
      </c>
      <c r="F87" s="111">
        <v>7000</v>
      </c>
      <c r="G87" s="111">
        <v>0</v>
      </c>
      <c r="H87" s="111">
        <v>7000</v>
      </c>
      <c r="I87" s="111">
        <v>18000</v>
      </c>
      <c r="J87" s="111">
        <v>196000</v>
      </c>
      <c r="K87" s="111">
        <v>214000</v>
      </c>
      <c r="L87" s="111">
        <v>3711000</v>
      </c>
      <c r="M87" s="111">
        <v>2139000</v>
      </c>
      <c r="N87" s="111">
        <v>5850000</v>
      </c>
      <c r="O87" s="111">
        <v>3736000</v>
      </c>
      <c r="P87" s="111">
        <v>2337000</v>
      </c>
      <c r="Q87" s="111">
        <v>6073000</v>
      </c>
      <c r="R87" s="110">
        <v>0.004817987152034261</v>
      </c>
      <c r="S87" s="110">
        <v>0.08386820710312366</v>
      </c>
      <c r="T87" s="110">
        <v>0.035237938415939404</v>
      </c>
    </row>
    <row r="88" spans="1:20" ht="15">
      <c r="A88" s="108" t="s">
        <v>2</v>
      </c>
      <c r="B88" s="108" t="s">
        <v>89</v>
      </c>
      <c r="C88" s="111">
        <v>5000</v>
      </c>
      <c r="D88" s="111">
        <v>6000</v>
      </c>
      <c r="E88" s="111">
        <v>11000</v>
      </c>
      <c r="F88" s="111">
        <v>0</v>
      </c>
      <c r="G88" s="111">
        <v>0</v>
      </c>
      <c r="H88" s="111">
        <v>0</v>
      </c>
      <c r="I88" s="111">
        <v>40000</v>
      </c>
      <c r="J88" s="111">
        <v>48000</v>
      </c>
      <c r="K88" s="111">
        <v>88000</v>
      </c>
      <c r="L88" s="111">
        <v>195000</v>
      </c>
      <c r="M88" s="111">
        <v>94000</v>
      </c>
      <c r="N88" s="111">
        <v>289000</v>
      </c>
      <c r="O88" s="111">
        <v>240000</v>
      </c>
      <c r="P88" s="111">
        <v>148000</v>
      </c>
      <c r="Q88" s="111">
        <v>388000</v>
      </c>
      <c r="R88" s="110">
        <v>0.16666666666666666</v>
      </c>
      <c r="S88" s="110">
        <v>0.32432432432432434</v>
      </c>
      <c r="T88" s="110">
        <v>0.2268041237113402</v>
      </c>
    </row>
    <row r="89" spans="1:20" ht="15">
      <c r="A89" s="108" t="s">
        <v>2</v>
      </c>
      <c r="B89" s="108" t="s">
        <v>90</v>
      </c>
      <c r="C89" s="111">
        <v>40000</v>
      </c>
      <c r="D89" s="111">
        <v>12000</v>
      </c>
      <c r="E89" s="111">
        <v>52000</v>
      </c>
      <c r="F89" s="111">
        <v>0</v>
      </c>
      <c r="G89" s="111">
        <v>0</v>
      </c>
      <c r="H89" s="111">
        <v>0</v>
      </c>
      <c r="I89" s="111">
        <v>149000</v>
      </c>
      <c r="J89" s="111">
        <v>84000</v>
      </c>
      <c r="K89" s="111">
        <v>233000</v>
      </c>
      <c r="L89" s="111">
        <v>546000</v>
      </c>
      <c r="M89" s="111">
        <v>184000</v>
      </c>
      <c r="N89" s="111">
        <v>730000</v>
      </c>
      <c r="O89" s="111">
        <v>735000</v>
      </c>
      <c r="P89" s="111">
        <v>280000</v>
      </c>
      <c r="Q89" s="111">
        <v>1015000</v>
      </c>
      <c r="R89" s="110">
        <v>0.20272108843537415</v>
      </c>
      <c r="S89" s="110">
        <v>0.3</v>
      </c>
      <c r="T89" s="110">
        <v>0.22955665024630542</v>
      </c>
    </row>
    <row r="90" spans="1:20" ht="15">
      <c r="A90" s="108" t="s">
        <v>82</v>
      </c>
      <c r="B90" s="108" t="s">
        <v>82</v>
      </c>
      <c r="C90" s="111">
        <v>0</v>
      </c>
      <c r="D90" s="111">
        <v>0</v>
      </c>
      <c r="E90" s="111">
        <v>0</v>
      </c>
      <c r="F90" s="111">
        <v>0</v>
      </c>
      <c r="G90" s="111">
        <v>0</v>
      </c>
      <c r="H90" s="111">
        <v>0</v>
      </c>
      <c r="I90" s="111">
        <v>0</v>
      </c>
      <c r="J90" s="111">
        <v>0</v>
      </c>
      <c r="K90" s="111">
        <v>0</v>
      </c>
      <c r="L90" s="111">
        <v>1175821000</v>
      </c>
      <c r="M90" s="111">
        <v>2129149000</v>
      </c>
      <c r="N90" s="111">
        <v>3304970000</v>
      </c>
      <c r="O90" s="111">
        <v>1175821000</v>
      </c>
      <c r="P90" s="111">
        <v>2129149000</v>
      </c>
      <c r="Q90" s="111">
        <v>3304970000</v>
      </c>
      <c r="R90" s="110">
        <v>0</v>
      </c>
      <c r="S90" s="110">
        <v>0</v>
      </c>
      <c r="T90" s="110">
        <v>0</v>
      </c>
    </row>
    <row r="91" spans="1:20" ht="15">
      <c r="A91" s="108" t="s">
        <v>82</v>
      </c>
      <c r="B91" s="108" t="s">
        <v>83</v>
      </c>
      <c r="C91" s="111">
        <v>848000</v>
      </c>
      <c r="D91" s="111">
        <v>921000</v>
      </c>
      <c r="E91" s="111">
        <v>1769000</v>
      </c>
      <c r="F91" s="111">
        <v>0</v>
      </c>
      <c r="G91" s="111">
        <v>0</v>
      </c>
      <c r="H91" s="111">
        <v>0</v>
      </c>
      <c r="I91" s="111">
        <v>1000</v>
      </c>
      <c r="J91" s="111">
        <v>0</v>
      </c>
      <c r="K91" s="111">
        <v>1000</v>
      </c>
      <c r="L91" s="111">
        <v>9000</v>
      </c>
      <c r="M91" s="111">
        <v>35000</v>
      </c>
      <c r="N91" s="111">
        <v>44000</v>
      </c>
      <c r="O91" s="111">
        <v>858000</v>
      </c>
      <c r="P91" s="111">
        <v>956000</v>
      </c>
      <c r="Q91" s="111">
        <v>1814000</v>
      </c>
      <c r="R91" s="110">
        <v>0.0011655011655011655</v>
      </c>
      <c r="S91" s="110">
        <v>0</v>
      </c>
      <c r="T91" s="110">
        <v>0.0005512679162072767</v>
      </c>
    </row>
    <row r="92" spans="1:20" ht="15">
      <c r="A92" s="108" t="s">
        <v>82</v>
      </c>
      <c r="B92" s="108" t="s">
        <v>85</v>
      </c>
      <c r="C92" s="111">
        <v>0</v>
      </c>
      <c r="D92" s="111">
        <v>0</v>
      </c>
      <c r="E92" s="111">
        <v>0</v>
      </c>
      <c r="F92" s="111">
        <v>4000</v>
      </c>
      <c r="G92" s="111">
        <v>0</v>
      </c>
      <c r="H92" s="111">
        <v>4000</v>
      </c>
      <c r="I92" s="111">
        <v>0</v>
      </c>
      <c r="J92" s="111">
        <v>0</v>
      </c>
      <c r="K92" s="111">
        <v>0</v>
      </c>
      <c r="L92" s="111">
        <v>11996000</v>
      </c>
      <c r="M92" s="111">
        <v>98000</v>
      </c>
      <c r="N92" s="111">
        <v>12094000</v>
      </c>
      <c r="O92" s="111">
        <v>12000000</v>
      </c>
      <c r="P92" s="111">
        <v>98000</v>
      </c>
      <c r="Q92" s="111">
        <v>12098000</v>
      </c>
      <c r="R92" s="110">
        <v>0</v>
      </c>
      <c r="S92" s="110">
        <v>0</v>
      </c>
      <c r="T92" s="110">
        <v>0</v>
      </c>
    </row>
    <row r="93" spans="1:20" ht="15">
      <c r="A93" s="108" t="s">
        <v>82</v>
      </c>
      <c r="B93" s="108" t="s">
        <v>86</v>
      </c>
      <c r="C93" s="111">
        <v>0</v>
      </c>
      <c r="D93" s="111">
        <v>0</v>
      </c>
      <c r="E93" s="111">
        <v>0</v>
      </c>
      <c r="F93" s="111">
        <v>2000</v>
      </c>
      <c r="G93" s="111">
        <v>0</v>
      </c>
      <c r="H93" s="111">
        <v>2000</v>
      </c>
      <c r="I93" s="111">
        <v>0</v>
      </c>
      <c r="J93" s="111">
        <v>0</v>
      </c>
      <c r="K93" s="111">
        <v>0</v>
      </c>
      <c r="L93" s="111">
        <v>2790000</v>
      </c>
      <c r="M93" s="111">
        <v>38000</v>
      </c>
      <c r="N93" s="111">
        <v>2828000</v>
      </c>
      <c r="O93" s="111">
        <v>2792000</v>
      </c>
      <c r="P93" s="111">
        <v>38000</v>
      </c>
      <c r="Q93" s="111">
        <v>2830000</v>
      </c>
      <c r="R93" s="110">
        <v>0</v>
      </c>
      <c r="S93" s="110">
        <v>0</v>
      </c>
      <c r="T93" s="110">
        <v>0</v>
      </c>
    </row>
    <row r="94" spans="1:20" ht="15">
      <c r="A94" s="108" t="s">
        <v>82</v>
      </c>
      <c r="B94" s="108" t="s">
        <v>87</v>
      </c>
      <c r="C94" s="111">
        <v>0</v>
      </c>
      <c r="D94" s="111">
        <v>0</v>
      </c>
      <c r="E94" s="111">
        <v>0</v>
      </c>
      <c r="F94" s="111">
        <v>0</v>
      </c>
      <c r="G94" s="111">
        <v>0</v>
      </c>
      <c r="H94" s="111">
        <v>0</v>
      </c>
      <c r="I94" s="111">
        <v>0</v>
      </c>
      <c r="J94" s="111">
        <v>0</v>
      </c>
      <c r="K94" s="111">
        <v>0</v>
      </c>
      <c r="L94" s="111">
        <v>3749000</v>
      </c>
      <c r="M94" s="111">
        <v>48000</v>
      </c>
      <c r="N94" s="111">
        <v>3797000</v>
      </c>
      <c r="O94" s="111">
        <v>3749000</v>
      </c>
      <c r="P94" s="111">
        <v>48000</v>
      </c>
      <c r="Q94" s="111">
        <v>3797000</v>
      </c>
      <c r="R94" s="110">
        <v>0</v>
      </c>
      <c r="S94" s="110">
        <v>0</v>
      </c>
      <c r="T94" s="110">
        <v>0</v>
      </c>
    </row>
    <row r="95" spans="1:20" ht="15">
      <c r="A95" s="108" t="s">
        <v>82</v>
      </c>
      <c r="B95" s="108" t="s">
        <v>88</v>
      </c>
      <c r="C95" s="111">
        <v>0</v>
      </c>
      <c r="D95" s="111">
        <v>0</v>
      </c>
      <c r="E95" s="111">
        <v>0</v>
      </c>
      <c r="F95" s="111">
        <v>3358000</v>
      </c>
      <c r="G95" s="111">
        <v>734000</v>
      </c>
      <c r="H95" s="111">
        <v>4092000</v>
      </c>
      <c r="I95" s="111">
        <v>1000</v>
      </c>
      <c r="J95" s="111">
        <v>4000</v>
      </c>
      <c r="K95" s="111">
        <v>5000</v>
      </c>
      <c r="L95" s="111">
        <v>36969000</v>
      </c>
      <c r="M95" s="111">
        <v>33094000</v>
      </c>
      <c r="N95" s="111">
        <v>70063000</v>
      </c>
      <c r="O95" s="111">
        <v>40328000</v>
      </c>
      <c r="P95" s="111">
        <v>33832000</v>
      </c>
      <c r="Q95" s="111">
        <v>74160000</v>
      </c>
      <c r="R95" s="110">
        <v>2.479666732791113E-05</v>
      </c>
      <c r="S95" s="110">
        <v>0.00011823126034523528</v>
      </c>
      <c r="T95" s="110">
        <v>6.742179072276159E-05</v>
      </c>
    </row>
    <row r="96" spans="1:20" ht="15">
      <c r="A96" s="108" t="s">
        <v>82</v>
      </c>
      <c r="B96" s="108" t="s">
        <v>89</v>
      </c>
      <c r="C96" s="111">
        <v>562000</v>
      </c>
      <c r="D96" s="111">
        <v>604000</v>
      </c>
      <c r="E96" s="111">
        <v>1166000</v>
      </c>
      <c r="F96" s="111">
        <v>0</v>
      </c>
      <c r="G96" s="111">
        <v>0</v>
      </c>
      <c r="H96" s="111">
        <v>0</v>
      </c>
      <c r="I96" s="111">
        <v>45000</v>
      </c>
      <c r="J96" s="111">
        <v>7000</v>
      </c>
      <c r="K96" s="111">
        <v>52000</v>
      </c>
      <c r="L96" s="111">
        <v>316000</v>
      </c>
      <c r="M96" s="111">
        <v>1167000</v>
      </c>
      <c r="N96" s="111">
        <v>1483000</v>
      </c>
      <c r="O96" s="111">
        <v>923000</v>
      </c>
      <c r="P96" s="111">
        <v>1778000</v>
      </c>
      <c r="Q96" s="111">
        <v>2701000</v>
      </c>
      <c r="R96" s="110">
        <v>0.04875406283856988</v>
      </c>
      <c r="S96" s="110">
        <v>0.003937007874015748</v>
      </c>
      <c r="T96" s="110">
        <v>0.019252128841169936</v>
      </c>
    </row>
    <row r="97" spans="1:20" ht="15">
      <c r="A97" s="108" t="s">
        <v>82</v>
      </c>
      <c r="B97" s="108" t="s">
        <v>90</v>
      </c>
      <c r="C97" s="111">
        <v>533000</v>
      </c>
      <c r="D97" s="111">
        <v>834000</v>
      </c>
      <c r="E97" s="111">
        <v>1367000</v>
      </c>
      <c r="F97" s="111">
        <v>0</v>
      </c>
      <c r="G97" s="111">
        <v>0</v>
      </c>
      <c r="H97" s="111">
        <v>0</v>
      </c>
      <c r="I97" s="111">
        <v>445000</v>
      </c>
      <c r="J97" s="111">
        <v>14000</v>
      </c>
      <c r="K97" s="111">
        <v>459000</v>
      </c>
      <c r="L97" s="111">
        <v>1426000</v>
      </c>
      <c r="M97" s="111">
        <v>1664000</v>
      </c>
      <c r="N97" s="111">
        <v>3090000</v>
      </c>
      <c r="O97" s="111">
        <v>2404000</v>
      </c>
      <c r="P97" s="111">
        <v>2512000</v>
      </c>
      <c r="Q97" s="111">
        <v>4916000</v>
      </c>
      <c r="R97" s="110">
        <v>0.185108153078203</v>
      </c>
      <c r="S97" s="110">
        <v>0.005573248407643312</v>
      </c>
      <c r="T97" s="110">
        <v>0.09336859235150528</v>
      </c>
    </row>
    <row r="98" spans="1:20" ht="15">
      <c r="A98" s="108" t="s">
        <v>83</v>
      </c>
      <c r="B98" s="108" t="s">
        <v>83</v>
      </c>
      <c r="C98" s="111">
        <v>0</v>
      </c>
      <c r="D98" s="111">
        <v>0</v>
      </c>
      <c r="E98" s="111">
        <v>0</v>
      </c>
      <c r="F98" s="111">
        <v>0</v>
      </c>
      <c r="G98" s="111">
        <v>0</v>
      </c>
      <c r="H98" s="111">
        <v>0</v>
      </c>
      <c r="I98" s="111">
        <v>0</v>
      </c>
      <c r="J98" s="111">
        <v>0</v>
      </c>
      <c r="K98" s="111">
        <v>0</v>
      </c>
      <c r="L98" s="111">
        <v>2944905000</v>
      </c>
      <c r="M98" s="111">
        <v>5332563000</v>
      </c>
      <c r="N98" s="111">
        <v>8277468000</v>
      </c>
      <c r="O98" s="111">
        <v>2944905000</v>
      </c>
      <c r="P98" s="111">
        <v>5332563000</v>
      </c>
      <c r="Q98" s="111">
        <v>8277468000</v>
      </c>
      <c r="R98" s="110">
        <v>0</v>
      </c>
      <c r="S98" s="110">
        <v>0</v>
      </c>
      <c r="T98" s="110">
        <v>0</v>
      </c>
    </row>
    <row r="99" spans="1:20" ht="15">
      <c r="A99" s="108" t="s">
        <v>83</v>
      </c>
      <c r="B99" s="108" t="s">
        <v>85</v>
      </c>
      <c r="C99" s="111">
        <v>78000</v>
      </c>
      <c r="D99" s="111">
        <v>0</v>
      </c>
      <c r="E99" s="111">
        <v>78000</v>
      </c>
      <c r="F99" s="111">
        <v>0</v>
      </c>
      <c r="G99" s="111">
        <v>0</v>
      </c>
      <c r="H99" s="111">
        <v>0</v>
      </c>
      <c r="I99" s="111">
        <v>2000</v>
      </c>
      <c r="J99" s="111">
        <v>0</v>
      </c>
      <c r="K99" s="111">
        <v>2000</v>
      </c>
      <c r="L99" s="111">
        <v>4000</v>
      </c>
      <c r="M99" s="111">
        <v>0</v>
      </c>
      <c r="N99" s="111">
        <v>4000</v>
      </c>
      <c r="O99" s="111">
        <v>84000</v>
      </c>
      <c r="P99" s="111">
        <v>0</v>
      </c>
      <c r="Q99" s="111">
        <v>84000</v>
      </c>
      <c r="R99" s="110">
        <v>0.023809523809523808</v>
      </c>
      <c r="S99" s="110" t="s">
        <v>84</v>
      </c>
      <c r="T99" s="110">
        <v>0.023809523809523808</v>
      </c>
    </row>
    <row r="100" spans="1:20" ht="15">
      <c r="A100" s="108" t="s">
        <v>83</v>
      </c>
      <c r="B100" s="108" t="s">
        <v>86</v>
      </c>
      <c r="C100" s="111">
        <v>1000</v>
      </c>
      <c r="D100" s="111">
        <v>0</v>
      </c>
      <c r="E100" s="111">
        <v>1000</v>
      </c>
      <c r="F100" s="111">
        <v>0</v>
      </c>
      <c r="G100" s="111">
        <v>0</v>
      </c>
      <c r="H100" s="111">
        <v>0</v>
      </c>
      <c r="I100" s="111">
        <v>10000</v>
      </c>
      <c r="J100" s="111">
        <v>0</v>
      </c>
      <c r="K100" s="111">
        <v>10000</v>
      </c>
      <c r="L100" s="111">
        <v>20000</v>
      </c>
      <c r="M100" s="111">
        <v>0</v>
      </c>
      <c r="N100" s="111">
        <v>20000</v>
      </c>
      <c r="O100" s="111">
        <v>31000</v>
      </c>
      <c r="P100" s="111">
        <v>0</v>
      </c>
      <c r="Q100" s="111">
        <v>31000</v>
      </c>
      <c r="R100" s="110">
        <v>0.3225806451612903</v>
      </c>
      <c r="S100" s="110" t="s">
        <v>84</v>
      </c>
      <c r="T100" s="110">
        <v>0.3225806451612903</v>
      </c>
    </row>
    <row r="101" spans="1:20" ht="15">
      <c r="A101" s="108" t="s">
        <v>83</v>
      </c>
      <c r="B101" s="108" t="s">
        <v>87</v>
      </c>
      <c r="C101" s="111">
        <v>18000</v>
      </c>
      <c r="D101" s="111">
        <v>0</v>
      </c>
      <c r="E101" s="111">
        <v>18000</v>
      </c>
      <c r="F101" s="111">
        <v>0</v>
      </c>
      <c r="G101" s="111">
        <v>0</v>
      </c>
      <c r="H101" s="111">
        <v>0</v>
      </c>
      <c r="I101" s="111">
        <v>2000</v>
      </c>
      <c r="J101" s="111">
        <v>0</v>
      </c>
      <c r="K101" s="111">
        <v>2000</v>
      </c>
      <c r="L101" s="111">
        <v>14000</v>
      </c>
      <c r="M101" s="111">
        <v>0</v>
      </c>
      <c r="N101" s="111">
        <v>14000</v>
      </c>
      <c r="O101" s="111">
        <v>34000</v>
      </c>
      <c r="P101" s="111">
        <v>0</v>
      </c>
      <c r="Q101" s="111">
        <v>34000</v>
      </c>
      <c r="R101" s="110">
        <v>0.058823529411764705</v>
      </c>
      <c r="S101" s="110" t="s">
        <v>84</v>
      </c>
      <c r="T101" s="110">
        <v>0.058823529411764705</v>
      </c>
    </row>
    <row r="102" spans="1:20" ht="15">
      <c r="A102" s="108" t="s">
        <v>83</v>
      </c>
      <c r="B102" s="108" t="s">
        <v>88</v>
      </c>
      <c r="C102" s="111">
        <v>2796000</v>
      </c>
      <c r="D102" s="111">
        <v>4565000</v>
      </c>
      <c r="E102" s="111">
        <v>7361000</v>
      </c>
      <c r="F102" s="111">
        <v>0</v>
      </c>
      <c r="G102" s="111">
        <v>0</v>
      </c>
      <c r="H102" s="111">
        <v>0</v>
      </c>
      <c r="I102" s="111">
        <v>99000</v>
      </c>
      <c r="J102" s="111">
        <v>219000</v>
      </c>
      <c r="K102" s="111">
        <v>318000</v>
      </c>
      <c r="L102" s="111">
        <v>121000</v>
      </c>
      <c r="M102" s="111">
        <v>994000</v>
      </c>
      <c r="N102" s="111">
        <v>1115000</v>
      </c>
      <c r="O102" s="111">
        <v>3016000</v>
      </c>
      <c r="P102" s="111">
        <v>5778000</v>
      </c>
      <c r="Q102" s="111">
        <v>8794000</v>
      </c>
      <c r="R102" s="110">
        <v>0.03282493368700265</v>
      </c>
      <c r="S102" s="110">
        <v>0.03790238836967809</v>
      </c>
      <c r="T102" s="110">
        <v>0.03616101887650671</v>
      </c>
    </row>
    <row r="103" spans="1:20" ht="15">
      <c r="A103" s="108" t="s">
        <v>83</v>
      </c>
      <c r="B103" s="108" t="s">
        <v>89</v>
      </c>
      <c r="C103" s="111">
        <v>11000</v>
      </c>
      <c r="D103" s="111">
        <v>6000</v>
      </c>
      <c r="E103" s="111">
        <v>17000</v>
      </c>
      <c r="F103" s="111">
        <v>1256000</v>
      </c>
      <c r="G103" s="111">
        <v>1583000</v>
      </c>
      <c r="H103" s="111">
        <v>2839000</v>
      </c>
      <c r="I103" s="111">
        <v>13000</v>
      </c>
      <c r="J103" s="111">
        <v>18000</v>
      </c>
      <c r="K103" s="111">
        <v>31000</v>
      </c>
      <c r="L103" s="111">
        <v>9980000</v>
      </c>
      <c r="M103" s="111">
        <v>35350000</v>
      </c>
      <c r="N103" s="111">
        <v>45330000</v>
      </c>
      <c r="O103" s="111">
        <v>11260000</v>
      </c>
      <c r="P103" s="111">
        <v>36957000</v>
      </c>
      <c r="Q103" s="111">
        <v>48217000</v>
      </c>
      <c r="R103" s="110">
        <v>0.0011545293072824157</v>
      </c>
      <c r="S103" s="110">
        <v>0.0004870525204967936</v>
      </c>
      <c r="T103" s="110">
        <v>0.0006429267685671029</v>
      </c>
    </row>
    <row r="104" spans="1:20" ht="15">
      <c r="A104" s="108" t="s">
        <v>83</v>
      </c>
      <c r="B104" s="108" t="s">
        <v>90</v>
      </c>
      <c r="C104" s="111">
        <v>6000</v>
      </c>
      <c r="D104" s="111">
        <v>3000</v>
      </c>
      <c r="E104" s="111">
        <v>9000</v>
      </c>
      <c r="F104" s="111">
        <v>4674000</v>
      </c>
      <c r="G104" s="111">
        <v>1243000</v>
      </c>
      <c r="H104" s="111">
        <v>5917000</v>
      </c>
      <c r="I104" s="111">
        <v>0</v>
      </c>
      <c r="J104" s="111">
        <v>0</v>
      </c>
      <c r="K104" s="111">
        <v>0</v>
      </c>
      <c r="L104" s="111">
        <v>36859000</v>
      </c>
      <c r="M104" s="111">
        <v>48392000</v>
      </c>
      <c r="N104" s="111">
        <v>85251000</v>
      </c>
      <c r="O104" s="111">
        <v>41539000</v>
      </c>
      <c r="P104" s="111">
        <v>49638000</v>
      </c>
      <c r="Q104" s="111">
        <v>91177000</v>
      </c>
      <c r="R104" s="110">
        <v>0</v>
      </c>
      <c r="S104" s="110">
        <v>0</v>
      </c>
      <c r="T104" s="110">
        <v>0</v>
      </c>
    </row>
    <row r="105" spans="1:20" ht="15">
      <c r="A105" s="108" t="s">
        <v>85</v>
      </c>
      <c r="B105" s="108" t="s">
        <v>85</v>
      </c>
      <c r="C105" s="111">
        <v>0</v>
      </c>
      <c r="D105" s="111">
        <v>0</v>
      </c>
      <c r="E105" s="111">
        <v>0</v>
      </c>
      <c r="F105" s="111">
        <v>0</v>
      </c>
      <c r="G105" s="111">
        <v>0</v>
      </c>
      <c r="H105" s="111">
        <v>0</v>
      </c>
      <c r="I105" s="111">
        <v>0</v>
      </c>
      <c r="J105" s="111">
        <v>0</v>
      </c>
      <c r="K105" s="111">
        <v>0</v>
      </c>
      <c r="L105" s="111">
        <v>278502000</v>
      </c>
      <c r="M105" s="111">
        <v>504304000</v>
      </c>
      <c r="N105" s="111">
        <v>782806000</v>
      </c>
      <c r="O105" s="111">
        <v>278502000</v>
      </c>
      <c r="P105" s="111">
        <v>504304000</v>
      </c>
      <c r="Q105" s="111">
        <v>782806000</v>
      </c>
      <c r="R105" s="110">
        <v>0</v>
      </c>
      <c r="S105" s="110">
        <v>0</v>
      </c>
      <c r="T105" s="110">
        <v>0</v>
      </c>
    </row>
    <row r="106" spans="1:20" ht="15">
      <c r="A106" s="108" t="s">
        <v>85</v>
      </c>
      <c r="B106" s="108" t="s">
        <v>86</v>
      </c>
      <c r="C106" s="111">
        <v>0</v>
      </c>
      <c r="D106" s="111">
        <v>0</v>
      </c>
      <c r="E106" s="111">
        <v>0</v>
      </c>
      <c r="F106" s="111">
        <v>11000</v>
      </c>
      <c r="G106" s="111">
        <v>0</v>
      </c>
      <c r="H106" s="111">
        <v>11000</v>
      </c>
      <c r="I106" s="111">
        <v>0</v>
      </c>
      <c r="J106" s="111">
        <v>0</v>
      </c>
      <c r="K106" s="111">
        <v>0</v>
      </c>
      <c r="L106" s="111">
        <v>13400000</v>
      </c>
      <c r="M106" s="111">
        <v>30095000</v>
      </c>
      <c r="N106" s="111">
        <v>43495000</v>
      </c>
      <c r="O106" s="111">
        <v>13411000</v>
      </c>
      <c r="P106" s="111">
        <v>30095000</v>
      </c>
      <c r="Q106" s="111">
        <v>43506000</v>
      </c>
      <c r="R106" s="110">
        <v>0</v>
      </c>
      <c r="S106" s="110">
        <v>0</v>
      </c>
      <c r="T106" s="110">
        <v>0</v>
      </c>
    </row>
    <row r="107" spans="1:20" ht="15">
      <c r="A107" s="108" t="s">
        <v>85</v>
      </c>
      <c r="B107" s="108" t="s">
        <v>87</v>
      </c>
      <c r="C107" s="111">
        <v>0</v>
      </c>
      <c r="D107" s="111">
        <v>0</v>
      </c>
      <c r="E107" s="111">
        <v>0</v>
      </c>
      <c r="F107" s="111">
        <v>0</v>
      </c>
      <c r="G107" s="111">
        <v>0</v>
      </c>
      <c r="H107" s="111">
        <v>0</v>
      </c>
      <c r="I107" s="111">
        <v>0</v>
      </c>
      <c r="J107" s="111">
        <v>0</v>
      </c>
      <c r="K107" s="111">
        <v>0</v>
      </c>
      <c r="L107" s="111">
        <v>3526000</v>
      </c>
      <c r="M107" s="111">
        <v>4283000</v>
      </c>
      <c r="N107" s="111">
        <v>7809000</v>
      </c>
      <c r="O107" s="111">
        <v>3526000</v>
      </c>
      <c r="P107" s="111">
        <v>4283000</v>
      </c>
      <c r="Q107" s="111">
        <v>7809000</v>
      </c>
      <c r="R107" s="110">
        <v>0</v>
      </c>
      <c r="S107" s="110">
        <v>0</v>
      </c>
      <c r="T107" s="110">
        <v>0</v>
      </c>
    </row>
    <row r="108" spans="1:20" ht="15">
      <c r="A108" s="108" t="s">
        <v>85</v>
      </c>
      <c r="B108" s="108" t="s">
        <v>88</v>
      </c>
      <c r="C108" s="111">
        <v>0</v>
      </c>
      <c r="D108" s="111">
        <v>0</v>
      </c>
      <c r="E108" s="111">
        <v>0</v>
      </c>
      <c r="F108" s="111">
        <v>593000</v>
      </c>
      <c r="G108" s="111">
        <v>0</v>
      </c>
      <c r="H108" s="111">
        <v>593000</v>
      </c>
      <c r="I108" s="111">
        <v>3000</v>
      </c>
      <c r="J108" s="111">
        <v>1000</v>
      </c>
      <c r="K108" s="111">
        <v>4000</v>
      </c>
      <c r="L108" s="111">
        <v>28686000</v>
      </c>
      <c r="M108" s="111">
        <v>2170000</v>
      </c>
      <c r="N108" s="111">
        <v>30856000</v>
      </c>
      <c r="O108" s="111">
        <v>29282000</v>
      </c>
      <c r="P108" s="111">
        <v>2171000</v>
      </c>
      <c r="Q108" s="111">
        <v>31453000</v>
      </c>
      <c r="R108" s="110">
        <v>0.00010245201830476061</v>
      </c>
      <c r="S108" s="110">
        <v>0.00046061722708429296</v>
      </c>
      <c r="T108" s="110">
        <v>0.00012717387848535912</v>
      </c>
    </row>
    <row r="109" spans="1:20" ht="15">
      <c r="A109" s="108" t="s">
        <v>85</v>
      </c>
      <c r="B109" s="108" t="s">
        <v>89</v>
      </c>
      <c r="C109" s="111">
        <v>233000</v>
      </c>
      <c r="D109" s="111">
        <v>66000</v>
      </c>
      <c r="E109" s="111">
        <v>299000</v>
      </c>
      <c r="F109" s="111">
        <v>0</v>
      </c>
      <c r="G109" s="111">
        <v>0</v>
      </c>
      <c r="H109" s="111">
        <v>0</v>
      </c>
      <c r="I109" s="111">
        <v>117000</v>
      </c>
      <c r="J109" s="111">
        <v>128000</v>
      </c>
      <c r="K109" s="111">
        <v>245000</v>
      </c>
      <c r="L109" s="111">
        <v>409000</v>
      </c>
      <c r="M109" s="111">
        <v>169000</v>
      </c>
      <c r="N109" s="111">
        <v>578000</v>
      </c>
      <c r="O109" s="111">
        <v>759000</v>
      </c>
      <c r="P109" s="111">
        <v>363000</v>
      </c>
      <c r="Q109" s="111">
        <v>1122000</v>
      </c>
      <c r="R109" s="110">
        <v>0.1541501976284585</v>
      </c>
      <c r="S109" s="110">
        <v>0.3526170798898072</v>
      </c>
      <c r="T109" s="110">
        <v>0.21836007130124777</v>
      </c>
    </row>
    <row r="110" spans="1:20" ht="15">
      <c r="A110" s="108" t="s">
        <v>85</v>
      </c>
      <c r="B110" s="108" t="s">
        <v>90</v>
      </c>
      <c r="C110" s="111">
        <v>672000</v>
      </c>
      <c r="D110" s="111">
        <v>152000</v>
      </c>
      <c r="E110" s="111">
        <v>824000</v>
      </c>
      <c r="F110" s="111">
        <v>0</v>
      </c>
      <c r="G110" s="111">
        <v>0</v>
      </c>
      <c r="H110" s="111">
        <v>0</v>
      </c>
      <c r="I110" s="111">
        <v>933000</v>
      </c>
      <c r="J110" s="111">
        <v>176000</v>
      </c>
      <c r="K110" s="111">
        <v>1109000</v>
      </c>
      <c r="L110" s="111">
        <v>1661000</v>
      </c>
      <c r="M110" s="111">
        <v>262000</v>
      </c>
      <c r="N110" s="111">
        <v>1923000</v>
      </c>
      <c r="O110" s="111">
        <v>3266000</v>
      </c>
      <c r="P110" s="111">
        <v>590000</v>
      </c>
      <c r="Q110" s="111">
        <v>3856000</v>
      </c>
      <c r="R110" s="110">
        <v>0.28567054500918554</v>
      </c>
      <c r="S110" s="110">
        <v>0.2983050847457627</v>
      </c>
      <c r="T110" s="110">
        <v>0.287603734439834</v>
      </c>
    </row>
    <row r="111" spans="1:20" ht="15">
      <c r="A111" s="108" t="s">
        <v>86</v>
      </c>
      <c r="B111" s="108" t="s">
        <v>86</v>
      </c>
      <c r="C111" s="111">
        <v>0</v>
      </c>
      <c r="D111" s="111">
        <v>0</v>
      </c>
      <c r="E111" s="111">
        <v>0</v>
      </c>
      <c r="F111" s="111">
        <v>0</v>
      </c>
      <c r="G111" s="111">
        <v>0</v>
      </c>
      <c r="H111" s="111">
        <v>0</v>
      </c>
      <c r="I111" s="111">
        <v>0</v>
      </c>
      <c r="J111" s="111">
        <v>0</v>
      </c>
      <c r="K111" s="111">
        <v>0</v>
      </c>
      <c r="L111" s="111">
        <v>320213000</v>
      </c>
      <c r="M111" s="111">
        <v>579834000</v>
      </c>
      <c r="N111" s="111">
        <v>900047000</v>
      </c>
      <c r="O111" s="111">
        <v>320213000</v>
      </c>
      <c r="P111" s="111">
        <v>579834000</v>
      </c>
      <c r="Q111" s="111">
        <v>900047000</v>
      </c>
      <c r="R111" s="110">
        <v>0</v>
      </c>
      <c r="S111" s="110">
        <v>0</v>
      </c>
      <c r="T111" s="110">
        <v>0</v>
      </c>
    </row>
    <row r="112" spans="1:20" ht="15">
      <c r="A112" s="108" t="s">
        <v>86</v>
      </c>
      <c r="B112" s="108" t="s">
        <v>87</v>
      </c>
      <c r="C112" s="111">
        <v>0</v>
      </c>
      <c r="D112" s="111">
        <v>0</v>
      </c>
      <c r="E112" s="111">
        <v>0</v>
      </c>
      <c r="F112" s="111">
        <v>0</v>
      </c>
      <c r="G112" s="111">
        <v>0</v>
      </c>
      <c r="H112" s="111">
        <v>0</v>
      </c>
      <c r="I112" s="111">
        <v>0</v>
      </c>
      <c r="J112" s="111">
        <v>0</v>
      </c>
      <c r="K112" s="111">
        <v>0</v>
      </c>
      <c r="L112" s="111">
        <v>3179000</v>
      </c>
      <c r="M112" s="111">
        <v>4107000</v>
      </c>
      <c r="N112" s="111">
        <v>7286000</v>
      </c>
      <c r="O112" s="111">
        <v>3179000</v>
      </c>
      <c r="P112" s="111">
        <v>4107000</v>
      </c>
      <c r="Q112" s="111">
        <v>7286000</v>
      </c>
      <c r="R112" s="110">
        <v>0</v>
      </c>
      <c r="S112" s="110">
        <v>0</v>
      </c>
      <c r="T112" s="110">
        <v>0</v>
      </c>
    </row>
    <row r="113" spans="1:20" ht="15">
      <c r="A113" s="108" t="s">
        <v>86</v>
      </c>
      <c r="B113" s="108" t="s">
        <v>88</v>
      </c>
      <c r="C113" s="111">
        <v>0</v>
      </c>
      <c r="D113" s="111">
        <v>1000</v>
      </c>
      <c r="E113" s="111">
        <v>1000</v>
      </c>
      <c r="F113" s="111">
        <v>298000</v>
      </c>
      <c r="G113" s="111">
        <v>0</v>
      </c>
      <c r="H113" s="111">
        <v>298000</v>
      </c>
      <c r="I113" s="111">
        <v>5000</v>
      </c>
      <c r="J113" s="111">
        <v>8000</v>
      </c>
      <c r="K113" s="111">
        <v>13000</v>
      </c>
      <c r="L113" s="111">
        <v>13931000</v>
      </c>
      <c r="M113" s="111">
        <v>1478000</v>
      </c>
      <c r="N113" s="111">
        <v>15409000</v>
      </c>
      <c r="O113" s="111">
        <v>14234000</v>
      </c>
      <c r="P113" s="111">
        <v>1487000</v>
      </c>
      <c r="Q113" s="111">
        <v>15721000</v>
      </c>
      <c r="R113" s="110">
        <v>0.000351271603203597</v>
      </c>
      <c r="S113" s="110">
        <v>0.005379959650302623</v>
      </c>
      <c r="T113" s="110">
        <v>0.0008269194071623943</v>
      </c>
    </row>
    <row r="114" spans="1:20" ht="15">
      <c r="A114" s="108" t="s">
        <v>86</v>
      </c>
      <c r="B114" s="108" t="s">
        <v>89</v>
      </c>
      <c r="C114" s="111">
        <v>16000</v>
      </c>
      <c r="D114" s="111">
        <v>22000</v>
      </c>
      <c r="E114" s="111">
        <v>38000</v>
      </c>
      <c r="F114" s="111">
        <v>0</v>
      </c>
      <c r="G114" s="111">
        <v>0</v>
      </c>
      <c r="H114" s="111">
        <v>0</v>
      </c>
      <c r="I114" s="111">
        <v>65000</v>
      </c>
      <c r="J114" s="111">
        <v>100000</v>
      </c>
      <c r="K114" s="111">
        <v>165000</v>
      </c>
      <c r="L114" s="111">
        <v>251000</v>
      </c>
      <c r="M114" s="111">
        <v>144000</v>
      </c>
      <c r="N114" s="111">
        <v>395000</v>
      </c>
      <c r="O114" s="111">
        <v>332000</v>
      </c>
      <c r="P114" s="111">
        <v>266000</v>
      </c>
      <c r="Q114" s="111">
        <v>598000</v>
      </c>
      <c r="R114" s="110">
        <v>0.19578313253012047</v>
      </c>
      <c r="S114" s="110">
        <v>0.37593984962406013</v>
      </c>
      <c r="T114" s="110">
        <v>0.27591973244147155</v>
      </c>
    </row>
    <row r="115" spans="1:20" ht="15">
      <c r="A115" s="108" t="s">
        <v>86</v>
      </c>
      <c r="B115" s="108" t="s">
        <v>90</v>
      </c>
      <c r="C115" s="111">
        <v>17000</v>
      </c>
      <c r="D115" s="111">
        <v>20000</v>
      </c>
      <c r="E115" s="111">
        <v>37000</v>
      </c>
      <c r="F115" s="111">
        <v>0</v>
      </c>
      <c r="G115" s="111">
        <v>0</v>
      </c>
      <c r="H115" s="111">
        <v>0</v>
      </c>
      <c r="I115" s="111">
        <v>536000</v>
      </c>
      <c r="J115" s="111">
        <v>131000</v>
      </c>
      <c r="K115" s="111">
        <v>667000</v>
      </c>
      <c r="L115" s="111">
        <v>1231000</v>
      </c>
      <c r="M115" s="111">
        <v>219000</v>
      </c>
      <c r="N115" s="111">
        <v>1450000</v>
      </c>
      <c r="O115" s="111">
        <v>1784000</v>
      </c>
      <c r="P115" s="111">
        <v>370000</v>
      </c>
      <c r="Q115" s="111">
        <v>2154000</v>
      </c>
      <c r="R115" s="110">
        <v>0.3004484304932735</v>
      </c>
      <c r="S115" s="110">
        <v>0.35405405405405405</v>
      </c>
      <c r="T115" s="110">
        <v>0.3096564531104921</v>
      </c>
    </row>
    <row r="116" spans="1:20" ht="15">
      <c r="A116" s="108" t="s">
        <v>87</v>
      </c>
      <c r="B116" s="108" t="s">
        <v>87</v>
      </c>
      <c r="C116" s="111">
        <v>0</v>
      </c>
      <c r="D116" s="111">
        <v>0</v>
      </c>
      <c r="E116" s="111">
        <v>0</v>
      </c>
      <c r="F116" s="111">
        <v>0</v>
      </c>
      <c r="G116" s="111">
        <v>0</v>
      </c>
      <c r="H116" s="111">
        <v>0</v>
      </c>
      <c r="I116" s="111">
        <v>0</v>
      </c>
      <c r="J116" s="111">
        <v>0</v>
      </c>
      <c r="K116" s="111">
        <v>0</v>
      </c>
      <c r="L116" s="111">
        <v>68573000</v>
      </c>
      <c r="M116" s="111">
        <v>124171000</v>
      </c>
      <c r="N116" s="111">
        <v>192744000</v>
      </c>
      <c r="O116" s="111">
        <v>68573000</v>
      </c>
      <c r="P116" s="111">
        <v>124171000</v>
      </c>
      <c r="Q116" s="111">
        <v>192744000</v>
      </c>
      <c r="R116" s="110">
        <v>0</v>
      </c>
      <c r="S116" s="110">
        <v>0</v>
      </c>
      <c r="T116" s="110">
        <v>0</v>
      </c>
    </row>
    <row r="117" spans="1:20" ht="15">
      <c r="A117" s="108" t="s">
        <v>87</v>
      </c>
      <c r="B117" s="108" t="s">
        <v>88</v>
      </c>
      <c r="C117" s="111">
        <v>1000</v>
      </c>
      <c r="D117" s="111">
        <v>3000</v>
      </c>
      <c r="E117" s="111">
        <v>4000</v>
      </c>
      <c r="F117" s="111">
        <v>13000</v>
      </c>
      <c r="G117" s="111">
        <v>1000</v>
      </c>
      <c r="H117" s="111">
        <v>14000</v>
      </c>
      <c r="I117" s="111">
        <v>5000</v>
      </c>
      <c r="J117" s="111">
        <v>37000</v>
      </c>
      <c r="K117" s="111">
        <v>42000</v>
      </c>
      <c r="L117" s="111">
        <v>1778000</v>
      </c>
      <c r="M117" s="111">
        <v>2142000</v>
      </c>
      <c r="N117" s="111">
        <v>3920000</v>
      </c>
      <c r="O117" s="111">
        <v>1797000</v>
      </c>
      <c r="P117" s="111">
        <v>2183000</v>
      </c>
      <c r="Q117" s="111">
        <v>3980000</v>
      </c>
      <c r="R117" s="110">
        <v>0.0027824151363383415</v>
      </c>
      <c r="S117" s="110">
        <v>0.01694915254237288</v>
      </c>
      <c r="T117" s="110">
        <v>0.010552763819095477</v>
      </c>
    </row>
    <row r="118" spans="1:20" ht="15">
      <c r="A118" s="108" t="s">
        <v>87</v>
      </c>
      <c r="B118" s="108" t="s">
        <v>89</v>
      </c>
      <c r="C118" s="111">
        <v>80000</v>
      </c>
      <c r="D118" s="111">
        <v>26000</v>
      </c>
      <c r="E118" s="111">
        <v>106000</v>
      </c>
      <c r="F118" s="111">
        <v>0</v>
      </c>
      <c r="G118" s="111">
        <v>0</v>
      </c>
      <c r="H118" s="111">
        <v>0</v>
      </c>
      <c r="I118" s="111">
        <v>49000</v>
      </c>
      <c r="J118" s="111">
        <v>45000</v>
      </c>
      <c r="K118" s="111">
        <v>94000</v>
      </c>
      <c r="L118" s="111">
        <v>260000</v>
      </c>
      <c r="M118" s="111">
        <v>151000</v>
      </c>
      <c r="N118" s="111">
        <v>411000</v>
      </c>
      <c r="O118" s="111">
        <v>389000</v>
      </c>
      <c r="P118" s="111">
        <v>222000</v>
      </c>
      <c r="Q118" s="111">
        <v>611000</v>
      </c>
      <c r="R118" s="110">
        <v>0.12596401028277635</v>
      </c>
      <c r="S118" s="110">
        <v>0.20270270270270271</v>
      </c>
      <c r="T118" s="110">
        <v>0.15384615384615385</v>
      </c>
    </row>
    <row r="119" spans="1:20" ht="15">
      <c r="A119" s="108" t="s">
        <v>87</v>
      </c>
      <c r="B119" s="108" t="s">
        <v>90</v>
      </c>
      <c r="C119" s="111">
        <v>92000</v>
      </c>
      <c r="D119" s="111">
        <v>69000</v>
      </c>
      <c r="E119" s="111">
        <v>161000</v>
      </c>
      <c r="F119" s="111">
        <v>0</v>
      </c>
      <c r="G119" s="111">
        <v>0</v>
      </c>
      <c r="H119" s="111">
        <v>0</v>
      </c>
      <c r="I119" s="111">
        <v>240000</v>
      </c>
      <c r="J119" s="111">
        <v>80000</v>
      </c>
      <c r="K119" s="111">
        <v>320000</v>
      </c>
      <c r="L119" s="111">
        <v>778000</v>
      </c>
      <c r="M119" s="111">
        <v>259000</v>
      </c>
      <c r="N119" s="111">
        <v>1037000</v>
      </c>
      <c r="O119" s="111">
        <v>1110000</v>
      </c>
      <c r="P119" s="111">
        <v>408000</v>
      </c>
      <c r="Q119" s="111">
        <v>1518000</v>
      </c>
      <c r="R119" s="110">
        <v>0.21621621621621623</v>
      </c>
      <c r="S119" s="110">
        <v>0.19607843137254902</v>
      </c>
      <c r="T119" s="110">
        <v>0.21080368906455862</v>
      </c>
    </row>
    <row r="120" spans="1:20" ht="15">
      <c r="A120" s="108" t="s">
        <v>88</v>
      </c>
      <c r="B120" s="108" t="s">
        <v>88</v>
      </c>
      <c r="C120" s="111">
        <v>0</v>
      </c>
      <c r="D120" s="111">
        <v>0</v>
      </c>
      <c r="E120" s="111">
        <v>0</v>
      </c>
      <c r="F120" s="111">
        <v>101078000</v>
      </c>
      <c r="G120" s="111">
        <v>62816000</v>
      </c>
      <c r="H120" s="111">
        <v>163894000</v>
      </c>
      <c r="I120" s="111">
        <v>21000</v>
      </c>
      <c r="J120" s="111">
        <v>5000</v>
      </c>
      <c r="K120" s="111">
        <v>26000</v>
      </c>
      <c r="L120" s="111">
        <v>2151549000</v>
      </c>
      <c r="M120" s="111">
        <v>5448393000</v>
      </c>
      <c r="N120" s="111">
        <v>7599942000</v>
      </c>
      <c r="O120" s="111">
        <v>2252648000</v>
      </c>
      <c r="P120" s="111">
        <v>5511214000</v>
      </c>
      <c r="Q120" s="111">
        <v>7763862000</v>
      </c>
      <c r="R120" s="110">
        <v>9.322361949137193E-06</v>
      </c>
      <c r="S120" s="110">
        <v>9.072411269096065E-07</v>
      </c>
      <c r="T120" s="110">
        <v>3.3488488074620596E-06</v>
      </c>
    </row>
    <row r="121" spans="1:20" ht="15">
      <c r="A121" s="108" t="s">
        <v>88</v>
      </c>
      <c r="B121" s="108" t="s">
        <v>89</v>
      </c>
      <c r="C121" s="111">
        <v>980000</v>
      </c>
      <c r="D121" s="111">
        <v>1986000</v>
      </c>
      <c r="E121" s="111">
        <v>2966000</v>
      </c>
      <c r="F121" s="111">
        <v>0</v>
      </c>
      <c r="G121" s="111">
        <v>0</v>
      </c>
      <c r="H121" s="111">
        <v>0</v>
      </c>
      <c r="I121" s="111">
        <v>773000</v>
      </c>
      <c r="J121" s="111">
        <v>1822000</v>
      </c>
      <c r="K121" s="111">
        <v>2595000</v>
      </c>
      <c r="L121" s="111">
        <v>1204000</v>
      </c>
      <c r="M121" s="111">
        <v>1780000</v>
      </c>
      <c r="N121" s="111">
        <v>2984000</v>
      </c>
      <c r="O121" s="111">
        <v>2957000</v>
      </c>
      <c r="P121" s="111">
        <v>5588000</v>
      </c>
      <c r="Q121" s="111">
        <v>8545000</v>
      </c>
      <c r="R121" s="110">
        <v>0.26141359485965504</v>
      </c>
      <c r="S121" s="110">
        <v>0.32605583392984966</v>
      </c>
      <c r="T121" s="110">
        <v>0.3036863662960796</v>
      </c>
    </row>
    <row r="122" spans="1:20" ht="15">
      <c r="A122" s="108" t="s">
        <v>88</v>
      </c>
      <c r="B122" s="108" t="s">
        <v>90</v>
      </c>
      <c r="C122" s="111">
        <v>2646000</v>
      </c>
      <c r="D122" s="111">
        <v>2800000</v>
      </c>
      <c r="E122" s="111">
        <v>5446000</v>
      </c>
      <c r="F122" s="111">
        <v>0</v>
      </c>
      <c r="G122" s="111">
        <v>0</v>
      </c>
      <c r="H122" s="111">
        <v>0</v>
      </c>
      <c r="I122" s="111">
        <v>1840000</v>
      </c>
      <c r="J122" s="111">
        <v>2415000</v>
      </c>
      <c r="K122" s="111">
        <v>4255000</v>
      </c>
      <c r="L122" s="111">
        <v>1845000</v>
      </c>
      <c r="M122" s="111">
        <v>2458000</v>
      </c>
      <c r="N122" s="111">
        <v>4303000</v>
      </c>
      <c r="O122" s="111">
        <v>6331000</v>
      </c>
      <c r="P122" s="111">
        <v>7673000</v>
      </c>
      <c r="Q122" s="111">
        <v>14004000</v>
      </c>
      <c r="R122" s="110">
        <v>0.2906333912494077</v>
      </c>
      <c r="S122" s="110">
        <v>0.3147399973934576</v>
      </c>
      <c r="T122" s="110">
        <v>0.3038417594972865</v>
      </c>
    </row>
    <row r="123" spans="1:20" ht="15">
      <c r="A123" s="108" t="s">
        <v>89</v>
      </c>
      <c r="B123" s="108" t="s">
        <v>89</v>
      </c>
      <c r="C123" s="111">
        <v>0</v>
      </c>
      <c r="D123" s="111">
        <v>0</v>
      </c>
      <c r="E123" s="111">
        <v>0</v>
      </c>
      <c r="F123" s="111">
        <v>3047000</v>
      </c>
      <c r="G123" s="111">
        <v>63000</v>
      </c>
      <c r="H123" s="111">
        <v>3110000</v>
      </c>
      <c r="I123" s="111">
        <v>411000</v>
      </c>
      <c r="J123" s="111">
        <v>1000</v>
      </c>
      <c r="K123" s="111">
        <v>412000</v>
      </c>
      <c r="L123" s="111">
        <v>2384309000</v>
      </c>
      <c r="M123" s="111">
        <v>6037813000</v>
      </c>
      <c r="N123" s="111">
        <v>8422122000</v>
      </c>
      <c r="O123" s="111">
        <v>2387767000</v>
      </c>
      <c r="P123" s="111">
        <v>6037877000</v>
      </c>
      <c r="Q123" s="111">
        <v>8425644000</v>
      </c>
      <c r="R123" s="110">
        <v>0.00017212734743381577</v>
      </c>
      <c r="S123" s="110">
        <v>1.656211280885649E-07</v>
      </c>
      <c r="T123" s="110">
        <v>4.8898339402899054E-05</v>
      </c>
    </row>
    <row r="124" spans="1:20" ht="15">
      <c r="A124" s="108" t="s">
        <v>89</v>
      </c>
      <c r="B124" s="108" t="s">
        <v>90</v>
      </c>
      <c r="C124" s="111">
        <v>0</v>
      </c>
      <c r="D124" s="111">
        <v>0</v>
      </c>
      <c r="E124" s="111">
        <v>0</v>
      </c>
      <c r="F124" s="111">
        <v>2467000</v>
      </c>
      <c r="G124" s="111">
        <v>120000</v>
      </c>
      <c r="H124" s="111">
        <v>2587000</v>
      </c>
      <c r="I124" s="111">
        <v>0</v>
      </c>
      <c r="J124" s="111">
        <v>0</v>
      </c>
      <c r="K124" s="111">
        <v>0</v>
      </c>
      <c r="L124" s="111">
        <v>808234000</v>
      </c>
      <c r="M124" s="111">
        <v>2046701000</v>
      </c>
      <c r="N124" s="111">
        <v>2854935000</v>
      </c>
      <c r="O124" s="111">
        <v>810701000</v>
      </c>
      <c r="P124" s="111">
        <v>2046821000</v>
      </c>
      <c r="Q124" s="111">
        <v>2857522000</v>
      </c>
      <c r="R124" s="110">
        <v>0</v>
      </c>
      <c r="S124" s="110">
        <v>0</v>
      </c>
      <c r="T124" s="110">
        <v>0</v>
      </c>
    </row>
    <row r="125" spans="1:20" s="115" customFormat="1" ht="15.75" thickBot="1">
      <c r="A125" s="113" t="s">
        <v>90</v>
      </c>
      <c r="B125" s="113" t="s">
        <v>90</v>
      </c>
      <c r="C125" s="114">
        <v>0</v>
      </c>
      <c r="D125" s="114">
        <v>0</v>
      </c>
      <c r="E125" s="114">
        <v>0</v>
      </c>
      <c r="F125" s="114">
        <v>1033000</v>
      </c>
      <c r="G125" s="114">
        <v>17000</v>
      </c>
      <c r="H125" s="114">
        <v>1050000</v>
      </c>
      <c r="I125" s="114">
        <v>0</v>
      </c>
      <c r="J125" s="114">
        <v>0</v>
      </c>
      <c r="K125" s="114">
        <v>0</v>
      </c>
      <c r="L125" s="114">
        <v>2959910000</v>
      </c>
      <c r="M125" s="114">
        <v>7495413000</v>
      </c>
      <c r="N125" s="114">
        <v>10455323000</v>
      </c>
      <c r="O125" s="114">
        <v>2960943000</v>
      </c>
      <c r="P125" s="114">
        <v>7495430000</v>
      </c>
      <c r="Q125" s="114">
        <v>10456373000</v>
      </c>
      <c r="R125" s="110">
        <v>0</v>
      </c>
      <c r="S125" s="110">
        <v>0</v>
      </c>
      <c r="T125" s="110">
        <v>0</v>
      </c>
    </row>
    <row r="126" spans="1:20" s="119" customFormat="1" ht="15">
      <c r="A126" s="116"/>
      <c r="B126" s="116" t="s">
        <v>91</v>
      </c>
      <c r="C126" s="117">
        <v>12977000</v>
      </c>
      <c r="D126" s="117">
        <v>13193000</v>
      </c>
      <c r="E126" s="117">
        <v>26170000</v>
      </c>
      <c r="F126" s="117">
        <v>11036000</v>
      </c>
      <c r="G126" s="117">
        <v>3650000</v>
      </c>
      <c r="H126" s="117">
        <v>14686000</v>
      </c>
      <c r="I126" s="117">
        <v>10127000</v>
      </c>
      <c r="J126" s="117">
        <v>9984000</v>
      </c>
      <c r="K126" s="117">
        <v>20111000</v>
      </c>
      <c r="L126" s="117">
        <v>449708000</v>
      </c>
      <c r="M126" s="117">
        <v>400635000</v>
      </c>
      <c r="N126" s="117">
        <v>850343000</v>
      </c>
      <c r="O126" s="117">
        <v>483848000</v>
      </c>
      <c r="P126" s="117">
        <v>427462000</v>
      </c>
      <c r="Q126" s="117">
        <v>911310000</v>
      </c>
      <c r="R126" s="118"/>
      <c r="S126" s="118"/>
      <c r="T126" s="118"/>
    </row>
    <row r="127" spans="1:20" s="119" customFormat="1" ht="15">
      <c r="A127" s="116"/>
      <c r="B127" s="116" t="s">
        <v>92</v>
      </c>
      <c r="C127" s="111">
        <v>0</v>
      </c>
      <c r="D127" s="111">
        <v>0</v>
      </c>
      <c r="E127" s="111">
        <v>0</v>
      </c>
      <c r="F127" s="111">
        <v>107625000</v>
      </c>
      <c r="G127" s="111">
        <v>63016000</v>
      </c>
      <c r="H127" s="111">
        <v>170641000</v>
      </c>
      <c r="I127" s="111">
        <v>432000</v>
      </c>
      <c r="J127" s="111">
        <v>6000</v>
      </c>
      <c r="K127" s="111">
        <v>438000</v>
      </c>
      <c r="L127" s="111">
        <v>15913880000</v>
      </c>
      <c r="M127" s="111">
        <v>34808107000</v>
      </c>
      <c r="N127" s="111">
        <v>50721987000</v>
      </c>
      <c r="O127" s="111">
        <v>16021937000</v>
      </c>
      <c r="P127" s="111">
        <v>34871129000</v>
      </c>
      <c r="Q127" s="111">
        <v>50893066000</v>
      </c>
      <c r="R127" s="120"/>
      <c r="S127" s="120"/>
      <c r="T127" s="120"/>
    </row>
    <row r="128" spans="1:20" s="124" customFormat="1" ht="12.75">
      <c r="A128" s="121"/>
      <c r="B128" s="121" t="s">
        <v>93</v>
      </c>
      <c r="C128" s="122">
        <v>12977000</v>
      </c>
      <c r="D128" s="122">
        <v>13193000</v>
      </c>
      <c r="E128" s="122">
        <v>26170000</v>
      </c>
      <c r="F128" s="122">
        <v>118661000</v>
      </c>
      <c r="G128" s="122">
        <v>66666000</v>
      </c>
      <c r="H128" s="122">
        <v>185327000</v>
      </c>
      <c r="I128" s="122">
        <v>10559000</v>
      </c>
      <c r="J128" s="122">
        <v>9990000</v>
      </c>
      <c r="K128" s="122">
        <v>20549000</v>
      </c>
      <c r="L128" s="122">
        <v>16363588000</v>
      </c>
      <c r="M128" s="122">
        <v>35208742000</v>
      </c>
      <c r="N128" s="122">
        <v>51572330000</v>
      </c>
      <c r="O128" s="122">
        <v>16505785000</v>
      </c>
      <c r="P128" s="122">
        <v>35298591000</v>
      </c>
      <c r="Q128" s="122">
        <v>51804376000</v>
      </c>
      <c r="R128" s="123"/>
      <c r="S128" s="123"/>
      <c r="T128" s="123"/>
    </row>
    <row r="129" spans="1:20" ht="15.75" thickBot="1">
      <c r="A129" s="108"/>
      <c r="B129" s="108"/>
      <c r="C129" s="125"/>
      <c r="D129" s="125"/>
      <c r="E129" s="125"/>
      <c r="F129" s="125"/>
      <c r="G129" s="125"/>
      <c r="H129" s="125"/>
      <c r="I129" s="125"/>
      <c r="J129" s="125"/>
      <c r="K129" s="125"/>
      <c r="L129" s="125"/>
      <c r="M129" s="125"/>
      <c r="N129" s="125"/>
      <c r="O129" s="125"/>
      <c r="P129" s="125"/>
      <c r="Q129" s="125"/>
      <c r="R129" s="110"/>
      <c r="S129" s="110"/>
      <c r="T129" s="110"/>
    </row>
    <row r="130" spans="3:20" ht="15.75" thickTop="1">
      <c r="C130" s="102" t="s">
        <v>63</v>
      </c>
      <c r="D130" s="103"/>
      <c r="E130" s="103"/>
      <c r="F130" s="103"/>
      <c r="G130" s="103"/>
      <c r="H130" s="103"/>
      <c r="I130" s="103"/>
      <c r="J130" s="103"/>
      <c r="K130" s="179"/>
      <c r="L130" s="102" t="s">
        <v>63</v>
      </c>
      <c r="M130" s="103"/>
      <c r="N130" s="103"/>
      <c r="O130" s="103"/>
      <c r="P130" s="103"/>
      <c r="Q130" s="103"/>
      <c r="R130" s="103"/>
      <c r="S130" s="103"/>
      <c r="T130" s="179"/>
    </row>
    <row r="131" spans="3:22" ht="51" customHeight="1" thickBot="1">
      <c r="C131" s="228" t="s">
        <v>64</v>
      </c>
      <c r="D131" s="226"/>
      <c r="E131" s="226"/>
      <c r="F131" s="226"/>
      <c r="G131" s="226"/>
      <c r="H131" s="226"/>
      <c r="I131" s="226"/>
      <c r="J131" s="226"/>
      <c r="K131" s="227"/>
      <c r="L131" s="225" t="s">
        <v>64</v>
      </c>
      <c r="M131" s="226"/>
      <c r="N131" s="226"/>
      <c r="O131" s="226"/>
      <c r="P131" s="226"/>
      <c r="Q131" s="226"/>
      <c r="R131" s="226"/>
      <c r="S131" s="226"/>
      <c r="T131" s="227"/>
      <c r="U131" s="180"/>
      <c r="V131" s="180"/>
    </row>
    <row r="132" ht="15.75" thickTop="1"/>
  </sheetData>
  <sheetProtection/>
  <mergeCells count="8">
    <mergeCell ref="L131:T131"/>
    <mergeCell ref="C131:K131"/>
    <mergeCell ref="O4:Q4"/>
    <mergeCell ref="R4:T4"/>
    <mergeCell ref="C4:E4"/>
    <mergeCell ref="F4:H4"/>
    <mergeCell ref="I4:K4"/>
    <mergeCell ref="L4:N4"/>
  </mergeCells>
  <printOptions/>
  <pageMargins left="0.7" right="0.7" top="0.5" bottom="0.25" header="0" footer="0"/>
  <pageSetup fitToHeight="3" fitToWidth="2" horizontalDpi="600" verticalDpi="600" orientation="landscape" scale="75" r:id="rId1"/>
  <rowBreaks count="2" manualBreakCount="2">
    <brk id="47" max="255" man="1"/>
    <brk id="89" max="255"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AB33" sqref="AB33:AD33"/>
    </sheetView>
  </sheetViews>
  <sheetFormatPr defaultColWidth="9.140625" defaultRowHeight="15"/>
  <cols>
    <col min="1" max="1" width="7.8515625" style="0" customWidth="1"/>
    <col min="2" max="2" width="12.28125" style="0" customWidth="1"/>
    <col min="3" max="4" width="11.7109375" style="0" customWidth="1"/>
    <col min="5" max="5" width="12.00390625" style="0" customWidth="1"/>
    <col min="6" max="6" width="7.140625" style="0" customWidth="1"/>
    <col min="7" max="7" width="7.421875" style="0" customWidth="1"/>
    <col min="8" max="8" width="6.8515625" style="0" customWidth="1"/>
    <col min="9" max="9" width="8.57421875" style="0" customWidth="1"/>
    <col min="10" max="12" width="7.7109375" style="0" customWidth="1"/>
    <col min="13" max="13" width="8.8515625" style="0" customWidth="1"/>
  </cols>
  <sheetData>
    <row r="1" spans="1:13" s="126" customFormat="1" ht="20.25" customHeight="1">
      <c r="A1" s="238" t="s">
        <v>108</v>
      </c>
      <c r="B1" s="239"/>
      <c r="C1" s="239"/>
      <c r="D1" s="239"/>
      <c r="E1" s="239"/>
      <c r="F1" s="239"/>
      <c r="G1" s="239"/>
      <c r="H1" s="239"/>
      <c r="I1" s="239"/>
      <c r="J1" s="239"/>
      <c r="K1" s="239"/>
      <c r="L1" s="239"/>
      <c r="M1" s="239"/>
    </row>
    <row r="2" spans="1:13" ht="16.5" thickBot="1">
      <c r="A2" s="22" t="s">
        <v>94</v>
      </c>
      <c r="J2" s="115"/>
      <c r="K2" s="115"/>
      <c r="L2" s="22" t="s">
        <v>95</v>
      </c>
      <c r="M2" s="115"/>
    </row>
    <row r="3" ht="16.5" customHeight="1" hidden="1" thickBot="1">
      <c r="A3" s="22"/>
    </row>
    <row r="4" spans="1:13" s="100" customFormat="1" ht="24.75" customHeight="1">
      <c r="A4" s="105"/>
      <c r="B4" s="127"/>
      <c r="C4" s="240" t="s">
        <v>96</v>
      </c>
      <c r="D4" s="240"/>
      <c r="E4" s="240"/>
      <c r="F4" s="241" t="s">
        <v>97</v>
      </c>
      <c r="G4" s="240"/>
      <c r="H4" s="240"/>
      <c r="I4" s="242"/>
      <c r="J4" s="241" t="s">
        <v>98</v>
      </c>
      <c r="K4" s="240"/>
      <c r="L4" s="240"/>
      <c r="M4" s="242"/>
    </row>
    <row r="5" spans="1:13" s="100" customFormat="1" ht="22.5">
      <c r="A5" s="128" t="s">
        <v>72</v>
      </c>
      <c r="B5" s="129" t="s">
        <v>73</v>
      </c>
      <c r="C5" s="130" t="s">
        <v>74</v>
      </c>
      <c r="D5" s="131" t="s">
        <v>75</v>
      </c>
      <c r="E5" s="132" t="s">
        <v>7</v>
      </c>
      <c r="F5" s="133" t="s">
        <v>28</v>
      </c>
      <c r="G5" s="131" t="s">
        <v>26</v>
      </c>
      <c r="H5" s="131" t="s">
        <v>30</v>
      </c>
      <c r="I5" s="132" t="s">
        <v>99</v>
      </c>
      <c r="J5" s="133" t="s">
        <v>28</v>
      </c>
      <c r="K5" s="131" t="s">
        <v>26</v>
      </c>
      <c r="L5" s="131" t="s">
        <v>30</v>
      </c>
      <c r="M5" s="132" t="s">
        <v>99</v>
      </c>
    </row>
    <row r="6" spans="1:13" s="141" customFormat="1" ht="12.75" customHeight="1">
      <c r="A6" s="234" t="s">
        <v>100</v>
      </c>
      <c r="B6" s="134" t="s">
        <v>100</v>
      </c>
      <c r="C6" s="135">
        <v>0</v>
      </c>
      <c r="D6" s="136">
        <v>0</v>
      </c>
      <c r="E6" s="137">
        <v>0</v>
      </c>
      <c r="F6" s="138">
        <v>0</v>
      </c>
      <c r="G6" s="139">
        <v>0</v>
      </c>
      <c r="H6" s="139">
        <v>0</v>
      </c>
      <c r="I6" s="139">
        <v>0</v>
      </c>
      <c r="J6" s="138">
        <v>0</v>
      </c>
      <c r="K6" s="139">
        <v>0</v>
      </c>
      <c r="L6" s="139">
        <v>0</v>
      </c>
      <c r="M6" s="140">
        <v>0</v>
      </c>
    </row>
    <row r="7" spans="1:13" s="141" customFormat="1" ht="12.75">
      <c r="A7" s="234"/>
      <c r="B7" s="142" t="s">
        <v>83</v>
      </c>
      <c r="C7" s="143">
        <v>6000</v>
      </c>
      <c r="D7" s="144">
        <v>9000</v>
      </c>
      <c r="E7" s="145">
        <v>16000</v>
      </c>
      <c r="F7" s="146">
        <v>0.23</v>
      </c>
      <c r="G7" s="147">
        <v>0.77</v>
      </c>
      <c r="H7" s="147">
        <v>0</v>
      </c>
      <c r="I7" s="147">
        <v>0</v>
      </c>
      <c r="J7" s="146">
        <v>0.72</v>
      </c>
      <c r="K7" s="147">
        <v>0.28</v>
      </c>
      <c r="L7" s="147">
        <v>0</v>
      </c>
      <c r="M7" s="148">
        <v>0</v>
      </c>
    </row>
    <row r="8" spans="1:13" s="141" customFormat="1" ht="12.75">
      <c r="A8" s="234"/>
      <c r="B8" s="142" t="s">
        <v>88</v>
      </c>
      <c r="C8" s="143">
        <v>1306000</v>
      </c>
      <c r="D8" s="144">
        <v>2118000</v>
      </c>
      <c r="E8" s="145">
        <v>3425000</v>
      </c>
      <c r="F8" s="146">
        <v>0.51</v>
      </c>
      <c r="G8" s="147">
        <v>0</v>
      </c>
      <c r="H8" s="147">
        <v>0.45</v>
      </c>
      <c r="I8" s="147">
        <v>0.04</v>
      </c>
      <c r="J8" s="146">
        <v>0.45</v>
      </c>
      <c r="K8" s="147">
        <v>0</v>
      </c>
      <c r="L8" s="147">
        <v>0.52</v>
      </c>
      <c r="M8" s="148">
        <v>0.04</v>
      </c>
    </row>
    <row r="9" spans="1:13" s="141" customFormat="1" ht="12.75">
      <c r="A9" s="234"/>
      <c r="B9" s="142" t="s">
        <v>82</v>
      </c>
      <c r="C9" s="143">
        <v>245000</v>
      </c>
      <c r="D9" s="144">
        <v>11000</v>
      </c>
      <c r="E9" s="145">
        <v>255000</v>
      </c>
      <c r="F9" s="146">
        <v>0.89</v>
      </c>
      <c r="G9" s="147">
        <v>0</v>
      </c>
      <c r="H9" s="147">
        <v>0.08</v>
      </c>
      <c r="I9" s="147">
        <v>0.03</v>
      </c>
      <c r="J9" s="146">
        <v>0.77</v>
      </c>
      <c r="K9" s="147">
        <v>0</v>
      </c>
      <c r="L9" s="147">
        <v>0.23</v>
      </c>
      <c r="M9" s="148">
        <v>0</v>
      </c>
    </row>
    <row r="10" spans="1:13" s="141" customFormat="1" ht="12.75">
      <c r="A10" s="234"/>
      <c r="B10" s="142" t="s">
        <v>101</v>
      </c>
      <c r="C10" s="143">
        <v>1328000</v>
      </c>
      <c r="D10" s="144">
        <v>666000</v>
      </c>
      <c r="E10" s="145">
        <v>1993000</v>
      </c>
      <c r="F10" s="146">
        <v>0.91</v>
      </c>
      <c r="G10" s="147">
        <v>0</v>
      </c>
      <c r="H10" s="147">
        <v>0.08</v>
      </c>
      <c r="I10" s="147">
        <v>0.01</v>
      </c>
      <c r="J10" s="146">
        <v>0.89</v>
      </c>
      <c r="K10" s="147">
        <v>0</v>
      </c>
      <c r="L10" s="147">
        <v>0.08</v>
      </c>
      <c r="M10" s="148">
        <v>0.03</v>
      </c>
    </row>
    <row r="11" spans="1:13" s="141" customFormat="1" ht="12.75">
      <c r="A11" s="234"/>
      <c r="B11" s="142" t="s">
        <v>102</v>
      </c>
      <c r="C11" s="143">
        <v>470000</v>
      </c>
      <c r="D11" s="144">
        <v>208000</v>
      </c>
      <c r="E11" s="145">
        <v>678000</v>
      </c>
      <c r="F11" s="146">
        <v>0.63</v>
      </c>
      <c r="G11" s="147">
        <v>0</v>
      </c>
      <c r="H11" s="147">
        <v>0.37</v>
      </c>
      <c r="I11" s="147">
        <v>0</v>
      </c>
      <c r="J11" s="146">
        <v>0.64</v>
      </c>
      <c r="K11" s="147">
        <v>0</v>
      </c>
      <c r="L11" s="147">
        <v>0.36</v>
      </c>
      <c r="M11" s="148">
        <v>0.01</v>
      </c>
    </row>
    <row r="12" spans="1:13" s="141" customFormat="1" ht="12.75">
      <c r="A12" s="235"/>
      <c r="B12" s="149" t="s">
        <v>103</v>
      </c>
      <c r="C12" s="150">
        <v>207000</v>
      </c>
      <c r="D12" s="151">
        <v>67000</v>
      </c>
      <c r="E12" s="152">
        <v>274000</v>
      </c>
      <c r="F12" s="146">
        <v>0.91</v>
      </c>
      <c r="G12" s="147">
        <v>0</v>
      </c>
      <c r="H12" s="147">
        <v>0.07</v>
      </c>
      <c r="I12" s="147">
        <v>0.01</v>
      </c>
      <c r="J12" s="146">
        <v>0.9</v>
      </c>
      <c r="K12" s="147">
        <v>0</v>
      </c>
      <c r="L12" s="147">
        <v>0.07</v>
      </c>
      <c r="M12" s="148">
        <v>0.03</v>
      </c>
    </row>
    <row r="13" spans="1:13" s="141" customFormat="1" ht="12.75" customHeight="1">
      <c r="A13" s="233" t="s">
        <v>83</v>
      </c>
      <c r="B13" s="153" t="s">
        <v>100</v>
      </c>
      <c r="C13" s="135">
        <v>6000</v>
      </c>
      <c r="D13" s="136">
        <v>9000</v>
      </c>
      <c r="E13" s="137">
        <v>16000</v>
      </c>
      <c r="F13" s="138">
        <v>0.23</v>
      </c>
      <c r="G13" s="139">
        <v>0.77</v>
      </c>
      <c r="H13" s="139">
        <v>0</v>
      </c>
      <c r="I13" s="139">
        <v>0</v>
      </c>
      <c r="J13" s="138">
        <v>0.72</v>
      </c>
      <c r="K13" s="139">
        <v>0.28</v>
      </c>
      <c r="L13" s="139">
        <v>0</v>
      </c>
      <c r="M13" s="140">
        <v>0</v>
      </c>
    </row>
    <row r="14" spans="1:13" s="141" customFormat="1" ht="12.75">
      <c r="A14" s="234"/>
      <c r="B14" s="154" t="s">
        <v>83</v>
      </c>
      <c r="C14" s="143">
        <v>0</v>
      </c>
      <c r="D14" s="144">
        <v>0</v>
      </c>
      <c r="E14" s="145">
        <v>0</v>
      </c>
      <c r="F14" s="146">
        <v>0</v>
      </c>
      <c r="G14" s="147">
        <v>0</v>
      </c>
      <c r="H14" s="147">
        <v>0</v>
      </c>
      <c r="I14" s="147">
        <v>0</v>
      </c>
      <c r="J14" s="146">
        <v>0</v>
      </c>
      <c r="K14" s="147">
        <v>0</v>
      </c>
      <c r="L14" s="147">
        <v>0</v>
      </c>
      <c r="M14" s="148">
        <v>0</v>
      </c>
    </row>
    <row r="15" spans="1:13" s="141" customFormat="1" ht="12.75">
      <c r="A15" s="234"/>
      <c r="B15" s="154" t="s">
        <v>88</v>
      </c>
      <c r="C15" s="143">
        <v>49000</v>
      </c>
      <c r="D15" s="144">
        <v>109000</v>
      </c>
      <c r="E15" s="145">
        <v>159000</v>
      </c>
      <c r="F15" s="146">
        <v>0.04</v>
      </c>
      <c r="G15" s="147">
        <v>0</v>
      </c>
      <c r="H15" s="147">
        <v>0.95</v>
      </c>
      <c r="I15" s="147">
        <v>0.01</v>
      </c>
      <c r="J15" s="146">
        <v>0.19</v>
      </c>
      <c r="K15" s="147">
        <v>0</v>
      </c>
      <c r="L15" s="147">
        <v>0.81</v>
      </c>
      <c r="M15" s="148">
        <v>0</v>
      </c>
    </row>
    <row r="16" spans="1:13" s="141" customFormat="1" ht="12.75">
      <c r="A16" s="234"/>
      <c r="B16" s="154" t="s">
        <v>82</v>
      </c>
      <c r="C16" s="143">
        <v>1000</v>
      </c>
      <c r="D16" s="144">
        <v>0</v>
      </c>
      <c r="E16" s="145">
        <v>1000</v>
      </c>
      <c r="F16" s="146">
        <v>0.01</v>
      </c>
      <c r="G16" s="147">
        <v>0</v>
      </c>
      <c r="H16" s="147">
        <v>0.99</v>
      </c>
      <c r="I16" s="147">
        <v>0</v>
      </c>
      <c r="J16" s="146">
        <v>0.07</v>
      </c>
      <c r="K16" s="147">
        <v>0</v>
      </c>
      <c r="L16" s="147">
        <v>0.93</v>
      </c>
      <c r="M16" s="148">
        <v>0</v>
      </c>
    </row>
    <row r="17" spans="1:13" s="141" customFormat="1" ht="12.75">
      <c r="A17" s="234"/>
      <c r="B17" s="154" t="s">
        <v>101</v>
      </c>
      <c r="C17" s="143">
        <v>12000</v>
      </c>
      <c r="D17" s="144">
        <v>0</v>
      </c>
      <c r="E17" s="145">
        <v>12000</v>
      </c>
      <c r="F17" s="146">
        <v>0.85</v>
      </c>
      <c r="G17" s="147">
        <v>0.01</v>
      </c>
      <c r="H17" s="147">
        <v>0.08</v>
      </c>
      <c r="I17" s="147">
        <v>0.05</v>
      </c>
      <c r="J17" s="146">
        <v>0</v>
      </c>
      <c r="K17" s="147">
        <v>0</v>
      </c>
      <c r="L17" s="147">
        <v>0</v>
      </c>
      <c r="M17" s="148">
        <v>0</v>
      </c>
    </row>
    <row r="18" spans="1:13" s="141" customFormat="1" ht="12.75">
      <c r="A18" s="234"/>
      <c r="B18" s="154" t="s">
        <v>102</v>
      </c>
      <c r="C18" s="143">
        <v>2000</v>
      </c>
      <c r="D18" s="144">
        <v>0</v>
      </c>
      <c r="E18" s="145">
        <v>2000</v>
      </c>
      <c r="F18" s="146">
        <v>0.7</v>
      </c>
      <c r="G18" s="147">
        <v>0</v>
      </c>
      <c r="H18" s="147">
        <v>0.27</v>
      </c>
      <c r="I18" s="147">
        <v>0.03</v>
      </c>
      <c r="J18" s="146">
        <v>0</v>
      </c>
      <c r="K18" s="147">
        <v>0</v>
      </c>
      <c r="L18" s="147">
        <v>0</v>
      </c>
      <c r="M18" s="148">
        <v>0</v>
      </c>
    </row>
    <row r="19" spans="1:13" s="141" customFormat="1" ht="12.75">
      <c r="A19" s="235"/>
      <c r="B19" s="155" t="s">
        <v>103</v>
      </c>
      <c r="C19" s="150">
        <v>1000</v>
      </c>
      <c r="D19" s="151">
        <v>0</v>
      </c>
      <c r="E19" s="152">
        <v>1000</v>
      </c>
      <c r="F19" s="156">
        <v>0.77</v>
      </c>
      <c r="G19" s="157">
        <v>0</v>
      </c>
      <c r="H19" s="157">
        <v>0.17</v>
      </c>
      <c r="I19" s="157">
        <v>0.06</v>
      </c>
      <c r="J19" s="156">
        <v>0</v>
      </c>
      <c r="K19" s="157">
        <v>0</v>
      </c>
      <c r="L19" s="157">
        <v>0</v>
      </c>
      <c r="M19" s="158">
        <v>0</v>
      </c>
    </row>
    <row r="20" spans="1:13" s="141" customFormat="1" ht="12.75" customHeight="1">
      <c r="A20" s="233" t="s">
        <v>88</v>
      </c>
      <c r="B20" s="134" t="s">
        <v>100</v>
      </c>
      <c r="C20" s="135">
        <v>1306000</v>
      </c>
      <c r="D20" s="136">
        <v>2118000</v>
      </c>
      <c r="E20" s="137">
        <v>3425000</v>
      </c>
      <c r="F20" s="146">
        <v>0.51</v>
      </c>
      <c r="G20" s="147">
        <v>0</v>
      </c>
      <c r="H20" s="147">
        <v>0.45</v>
      </c>
      <c r="I20" s="147">
        <v>0.04</v>
      </c>
      <c r="J20" s="146">
        <v>0.45</v>
      </c>
      <c r="K20" s="147">
        <v>0</v>
      </c>
      <c r="L20" s="147">
        <v>0.52</v>
      </c>
      <c r="M20" s="148">
        <v>0.04</v>
      </c>
    </row>
    <row r="21" spans="1:13" s="141" customFormat="1" ht="12.75">
      <c r="A21" s="234"/>
      <c r="B21" s="142" t="s">
        <v>83</v>
      </c>
      <c r="C21" s="143">
        <v>49000</v>
      </c>
      <c r="D21" s="144">
        <v>109000</v>
      </c>
      <c r="E21" s="145">
        <v>159000</v>
      </c>
      <c r="F21" s="146">
        <v>0.04</v>
      </c>
      <c r="G21" s="147">
        <v>0</v>
      </c>
      <c r="H21" s="147">
        <v>0.95</v>
      </c>
      <c r="I21" s="147">
        <v>0.01</v>
      </c>
      <c r="J21" s="146">
        <v>0.19</v>
      </c>
      <c r="K21" s="147">
        <v>0</v>
      </c>
      <c r="L21" s="147">
        <v>0.81</v>
      </c>
      <c r="M21" s="148">
        <v>0</v>
      </c>
    </row>
    <row r="22" spans="1:13" s="141" customFormat="1" ht="12.75">
      <c r="A22" s="234"/>
      <c r="B22" s="142" t="s">
        <v>88</v>
      </c>
      <c r="C22" s="143">
        <v>0</v>
      </c>
      <c r="D22" s="144">
        <v>0</v>
      </c>
      <c r="E22" s="145">
        <v>0</v>
      </c>
      <c r="F22" s="146">
        <v>0</v>
      </c>
      <c r="G22" s="147">
        <v>0</v>
      </c>
      <c r="H22" s="147">
        <v>0</v>
      </c>
      <c r="I22" s="147">
        <v>0</v>
      </c>
      <c r="J22" s="146">
        <v>0</v>
      </c>
      <c r="K22" s="147">
        <v>0</v>
      </c>
      <c r="L22" s="147">
        <v>0</v>
      </c>
      <c r="M22" s="148">
        <v>0</v>
      </c>
    </row>
    <row r="23" spans="1:13" s="141" customFormat="1" ht="12.75">
      <c r="A23" s="234"/>
      <c r="B23" s="142" t="s">
        <v>82</v>
      </c>
      <c r="C23" s="143">
        <v>1000</v>
      </c>
      <c r="D23" s="144">
        <v>2000</v>
      </c>
      <c r="E23" s="145">
        <v>3000</v>
      </c>
      <c r="F23" s="146">
        <v>1</v>
      </c>
      <c r="G23" s="147">
        <v>0</v>
      </c>
      <c r="H23" s="147">
        <v>0</v>
      </c>
      <c r="I23" s="147">
        <v>0</v>
      </c>
      <c r="J23" s="146">
        <v>0.52</v>
      </c>
      <c r="K23" s="147">
        <v>0.48</v>
      </c>
      <c r="L23" s="147">
        <v>0</v>
      </c>
      <c r="M23" s="148">
        <v>0</v>
      </c>
    </row>
    <row r="24" spans="1:13" s="141" customFormat="1" ht="12.75">
      <c r="A24" s="234"/>
      <c r="B24" s="142" t="s">
        <v>101</v>
      </c>
      <c r="C24" s="143">
        <v>649000</v>
      </c>
      <c r="D24" s="144">
        <v>1410000</v>
      </c>
      <c r="E24" s="145">
        <v>2060000</v>
      </c>
      <c r="F24" s="146">
        <v>0.87</v>
      </c>
      <c r="G24" s="147">
        <v>0.02</v>
      </c>
      <c r="H24" s="147">
        <v>0.11</v>
      </c>
      <c r="I24" s="147">
        <v>0.01</v>
      </c>
      <c r="J24" s="146">
        <v>0.86</v>
      </c>
      <c r="K24" s="147">
        <v>0.06</v>
      </c>
      <c r="L24" s="147">
        <v>0.06</v>
      </c>
      <c r="M24" s="148">
        <v>0.02</v>
      </c>
    </row>
    <row r="25" spans="1:13" s="141" customFormat="1" ht="12.75">
      <c r="A25" s="234"/>
      <c r="B25" s="142" t="s">
        <v>102</v>
      </c>
      <c r="C25" s="143">
        <v>188000</v>
      </c>
      <c r="D25" s="144">
        <v>334000</v>
      </c>
      <c r="E25" s="145">
        <v>522000</v>
      </c>
      <c r="F25" s="146">
        <v>0.95</v>
      </c>
      <c r="G25" s="147">
        <v>0</v>
      </c>
      <c r="H25" s="147">
        <v>0.05</v>
      </c>
      <c r="I25" s="147">
        <v>0</v>
      </c>
      <c r="J25" s="146">
        <v>0.98</v>
      </c>
      <c r="K25" s="147">
        <v>0</v>
      </c>
      <c r="L25" s="147">
        <v>0.02</v>
      </c>
      <c r="M25" s="148">
        <v>0</v>
      </c>
    </row>
    <row r="26" spans="1:13" s="141" customFormat="1" ht="12.75">
      <c r="A26" s="235"/>
      <c r="B26" s="149" t="s">
        <v>103</v>
      </c>
      <c r="C26" s="150">
        <v>3000</v>
      </c>
      <c r="D26" s="151">
        <v>19000</v>
      </c>
      <c r="E26" s="152">
        <v>21000</v>
      </c>
      <c r="F26" s="146">
        <v>0.84</v>
      </c>
      <c r="G26" s="147">
        <v>0.16</v>
      </c>
      <c r="H26" s="147">
        <v>0</v>
      </c>
      <c r="I26" s="147">
        <v>0</v>
      </c>
      <c r="J26" s="146">
        <v>0.95</v>
      </c>
      <c r="K26" s="147">
        <v>0.04</v>
      </c>
      <c r="L26" s="147">
        <v>0</v>
      </c>
      <c r="M26" s="148">
        <v>0</v>
      </c>
    </row>
    <row r="27" spans="1:13" s="141" customFormat="1" ht="12.75" customHeight="1">
      <c r="A27" s="233" t="s">
        <v>82</v>
      </c>
      <c r="B27" s="134" t="s">
        <v>100</v>
      </c>
      <c r="C27" s="135">
        <v>245000</v>
      </c>
      <c r="D27" s="136">
        <v>11000</v>
      </c>
      <c r="E27" s="137">
        <v>255000</v>
      </c>
      <c r="F27" s="138">
        <v>0.89</v>
      </c>
      <c r="G27" s="139">
        <v>0</v>
      </c>
      <c r="H27" s="139">
        <v>0.08</v>
      </c>
      <c r="I27" s="139">
        <v>0.03</v>
      </c>
      <c r="J27" s="138">
        <v>0.77</v>
      </c>
      <c r="K27" s="139">
        <v>0</v>
      </c>
      <c r="L27" s="139">
        <v>0.23</v>
      </c>
      <c r="M27" s="140">
        <v>0</v>
      </c>
    </row>
    <row r="28" spans="1:13" s="141" customFormat="1" ht="12.75">
      <c r="A28" s="234"/>
      <c r="B28" s="142" t="s">
        <v>83</v>
      </c>
      <c r="C28" s="143">
        <v>1000</v>
      </c>
      <c r="D28" s="144">
        <v>0</v>
      </c>
      <c r="E28" s="145">
        <v>1000</v>
      </c>
      <c r="F28" s="146">
        <v>0.01</v>
      </c>
      <c r="G28" s="147">
        <v>0</v>
      </c>
      <c r="H28" s="147">
        <v>0.99</v>
      </c>
      <c r="I28" s="147">
        <v>0</v>
      </c>
      <c r="J28" s="146">
        <v>0.07</v>
      </c>
      <c r="K28" s="147">
        <v>0</v>
      </c>
      <c r="L28" s="147">
        <v>0.93</v>
      </c>
      <c r="M28" s="148">
        <v>0</v>
      </c>
    </row>
    <row r="29" spans="1:13" s="141" customFormat="1" ht="10.5" customHeight="1">
      <c r="A29" s="234"/>
      <c r="B29" s="142" t="s">
        <v>88</v>
      </c>
      <c r="C29" s="143">
        <v>1000</v>
      </c>
      <c r="D29" s="144">
        <v>2000</v>
      </c>
      <c r="E29" s="145">
        <v>3000</v>
      </c>
      <c r="F29" s="146">
        <v>1</v>
      </c>
      <c r="G29" s="147">
        <v>0</v>
      </c>
      <c r="H29" s="147">
        <v>0</v>
      </c>
      <c r="I29" s="147">
        <v>0</v>
      </c>
      <c r="J29" s="146">
        <v>0.52</v>
      </c>
      <c r="K29" s="147">
        <v>0.48</v>
      </c>
      <c r="L29" s="147">
        <v>0</v>
      </c>
      <c r="M29" s="148">
        <v>0</v>
      </c>
    </row>
    <row r="30" spans="1:13" s="141" customFormat="1" ht="12.75">
      <c r="A30" s="234"/>
      <c r="B30" s="142" t="s">
        <v>82</v>
      </c>
      <c r="C30" s="143">
        <v>0</v>
      </c>
      <c r="D30" s="144">
        <v>0</v>
      </c>
      <c r="E30" s="145">
        <v>0</v>
      </c>
      <c r="F30" s="146">
        <v>0</v>
      </c>
      <c r="G30" s="147">
        <v>0</v>
      </c>
      <c r="H30" s="147">
        <v>0</v>
      </c>
      <c r="I30" s="147">
        <v>0</v>
      </c>
      <c r="J30" s="146">
        <v>0</v>
      </c>
      <c r="K30" s="147">
        <v>0</v>
      </c>
      <c r="L30" s="147">
        <v>0</v>
      </c>
      <c r="M30" s="148">
        <v>0</v>
      </c>
    </row>
    <row r="31" spans="1:13" s="141" customFormat="1" ht="12.75">
      <c r="A31" s="234"/>
      <c r="B31" s="142" t="s">
        <v>101</v>
      </c>
      <c r="C31" s="143">
        <v>86000</v>
      </c>
      <c r="D31" s="144">
        <v>0</v>
      </c>
      <c r="E31" s="145">
        <v>86000</v>
      </c>
      <c r="F31" s="146">
        <v>0.29</v>
      </c>
      <c r="G31" s="147">
        <v>0.64</v>
      </c>
      <c r="H31" s="147">
        <v>0.07</v>
      </c>
      <c r="I31" s="147">
        <v>0</v>
      </c>
      <c r="J31" s="146">
        <v>0.87</v>
      </c>
      <c r="K31" s="147">
        <v>0.07</v>
      </c>
      <c r="L31" s="147">
        <v>0.07</v>
      </c>
      <c r="M31" s="148">
        <v>0</v>
      </c>
    </row>
    <row r="32" spans="1:13" s="141" customFormat="1" ht="12.75">
      <c r="A32" s="234"/>
      <c r="B32" s="142" t="s">
        <v>102</v>
      </c>
      <c r="C32" s="143">
        <v>28000</v>
      </c>
      <c r="D32" s="144">
        <v>0</v>
      </c>
      <c r="E32" s="145">
        <v>28000</v>
      </c>
      <c r="F32" s="146">
        <v>0.92</v>
      </c>
      <c r="G32" s="147">
        <v>0.02</v>
      </c>
      <c r="H32" s="147">
        <v>0.06</v>
      </c>
      <c r="I32" s="147">
        <v>0</v>
      </c>
      <c r="J32" s="146">
        <v>1</v>
      </c>
      <c r="K32" s="147">
        <v>0</v>
      </c>
      <c r="L32" s="147">
        <v>0</v>
      </c>
      <c r="M32" s="148">
        <v>0</v>
      </c>
    </row>
    <row r="33" spans="1:13" s="141" customFormat="1" ht="12.75">
      <c r="A33" s="235"/>
      <c r="B33" s="149" t="s">
        <v>103</v>
      </c>
      <c r="C33" s="150">
        <v>0</v>
      </c>
      <c r="D33" s="151">
        <v>0</v>
      </c>
      <c r="E33" s="152">
        <v>0</v>
      </c>
      <c r="F33" s="156">
        <v>0</v>
      </c>
      <c r="G33" s="157">
        <v>0</v>
      </c>
      <c r="H33" s="157">
        <v>0</v>
      </c>
      <c r="I33" s="157">
        <v>0</v>
      </c>
      <c r="J33" s="156">
        <v>0</v>
      </c>
      <c r="K33" s="157">
        <v>0</v>
      </c>
      <c r="L33" s="157">
        <v>0</v>
      </c>
      <c r="M33" s="158">
        <v>0</v>
      </c>
    </row>
    <row r="34" spans="1:13" s="141" customFormat="1" ht="12.75" customHeight="1">
      <c r="A34" s="233" t="s">
        <v>101</v>
      </c>
      <c r="B34" s="134" t="s">
        <v>100</v>
      </c>
      <c r="C34" s="135">
        <v>1328000</v>
      </c>
      <c r="D34" s="136">
        <v>666000</v>
      </c>
      <c r="E34" s="137">
        <v>1993000</v>
      </c>
      <c r="F34" s="146">
        <v>0.91</v>
      </c>
      <c r="G34" s="147">
        <v>0</v>
      </c>
      <c r="H34" s="147">
        <v>0.08</v>
      </c>
      <c r="I34" s="147">
        <v>0.01</v>
      </c>
      <c r="J34" s="146">
        <v>0.89</v>
      </c>
      <c r="K34" s="147">
        <v>0</v>
      </c>
      <c r="L34" s="147">
        <v>0.08</v>
      </c>
      <c r="M34" s="148">
        <v>0.03</v>
      </c>
    </row>
    <row r="35" spans="1:13" s="141" customFormat="1" ht="12.75">
      <c r="A35" s="234"/>
      <c r="B35" s="142" t="s">
        <v>83</v>
      </c>
      <c r="C35" s="143">
        <v>12000</v>
      </c>
      <c r="D35" s="144">
        <v>0</v>
      </c>
      <c r="E35" s="145">
        <v>12000</v>
      </c>
      <c r="F35" s="146">
        <v>0.85</v>
      </c>
      <c r="G35" s="147">
        <v>0.01</v>
      </c>
      <c r="H35" s="147">
        <v>0.08</v>
      </c>
      <c r="I35" s="147">
        <v>0.05</v>
      </c>
      <c r="J35" s="146">
        <v>0</v>
      </c>
      <c r="K35" s="147">
        <v>0</v>
      </c>
      <c r="L35" s="147">
        <v>0</v>
      </c>
      <c r="M35" s="148">
        <v>0</v>
      </c>
    </row>
    <row r="36" spans="1:13" s="141" customFormat="1" ht="12.75">
      <c r="A36" s="234"/>
      <c r="B36" s="142" t="s">
        <v>88</v>
      </c>
      <c r="C36" s="143">
        <v>649000</v>
      </c>
      <c r="D36" s="144">
        <v>1410000</v>
      </c>
      <c r="E36" s="145">
        <v>2060000</v>
      </c>
      <c r="F36" s="146">
        <v>0.87</v>
      </c>
      <c r="G36" s="147">
        <v>0.02</v>
      </c>
      <c r="H36" s="147">
        <v>0.11</v>
      </c>
      <c r="I36" s="147">
        <v>0.01</v>
      </c>
      <c r="J36" s="146">
        <v>0.86</v>
      </c>
      <c r="K36" s="147">
        <v>0.06</v>
      </c>
      <c r="L36" s="147">
        <v>0.06</v>
      </c>
      <c r="M36" s="148">
        <v>0.02</v>
      </c>
    </row>
    <row r="37" spans="1:13" s="141" customFormat="1" ht="12.75">
      <c r="A37" s="234"/>
      <c r="B37" s="142" t="s">
        <v>82</v>
      </c>
      <c r="C37" s="143">
        <v>86000</v>
      </c>
      <c r="D37" s="144">
        <v>0</v>
      </c>
      <c r="E37" s="145">
        <v>86000</v>
      </c>
      <c r="F37" s="146">
        <v>0.29</v>
      </c>
      <c r="G37" s="147">
        <v>0.64</v>
      </c>
      <c r="H37" s="147">
        <v>0.07</v>
      </c>
      <c r="I37" s="147">
        <v>0</v>
      </c>
      <c r="J37" s="146">
        <v>0.87</v>
      </c>
      <c r="K37" s="147">
        <v>0.07</v>
      </c>
      <c r="L37" s="147">
        <v>0.07</v>
      </c>
      <c r="M37" s="148">
        <v>0</v>
      </c>
    </row>
    <row r="38" spans="1:13" s="141" customFormat="1" ht="12.75">
      <c r="A38" s="234"/>
      <c r="B38" s="142" t="s">
        <v>101</v>
      </c>
      <c r="C38" s="143">
        <v>642000</v>
      </c>
      <c r="D38" s="144">
        <v>75000</v>
      </c>
      <c r="E38" s="145">
        <v>716000</v>
      </c>
      <c r="F38" s="146">
        <v>0</v>
      </c>
      <c r="G38" s="147">
        <v>0.99</v>
      </c>
      <c r="H38" s="147">
        <v>0.01</v>
      </c>
      <c r="I38" s="147">
        <v>0</v>
      </c>
      <c r="J38" s="146">
        <v>0.79</v>
      </c>
      <c r="K38" s="147">
        <v>0.21</v>
      </c>
      <c r="L38" s="147">
        <v>0</v>
      </c>
      <c r="M38" s="148">
        <v>0</v>
      </c>
    </row>
    <row r="39" spans="1:13" s="141" customFormat="1" ht="12.75">
      <c r="A39" s="234"/>
      <c r="B39" s="142" t="s">
        <v>102</v>
      </c>
      <c r="C39" s="143">
        <v>136000</v>
      </c>
      <c r="D39" s="144">
        <v>2000</v>
      </c>
      <c r="E39" s="145">
        <v>139000</v>
      </c>
      <c r="F39" s="146">
        <v>0.94</v>
      </c>
      <c r="G39" s="147">
        <v>0</v>
      </c>
      <c r="H39" s="147">
        <v>0.06</v>
      </c>
      <c r="I39" s="147">
        <v>0</v>
      </c>
      <c r="J39" s="146">
        <v>1</v>
      </c>
      <c r="K39" s="147">
        <v>0</v>
      </c>
      <c r="L39" s="147">
        <v>0</v>
      </c>
      <c r="M39" s="148">
        <v>0</v>
      </c>
    </row>
    <row r="40" spans="1:13" s="141" customFormat="1" ht="12.75">
      <c r="A40" s="235"/>
      <c r="B40" s="149" t="s">
        <v>103</v>
      </c>
      <c r="C40" s="150">
        <v>11000</v>
      </c>
      <c r="D40" s="151">
        <v>0</v>
      </c>
      <c r="E40" s="152">
        <v>11000</v>
      </c>
      <c r="F40" s="146">
        <v>0</v>
      </c>
      <c r="G40" s="147">
        <v>0.7</v>
      </c>
      <c r="H40" s="147">
        <v>0.06</v>
      </c>
      <c r="I40" s="147">
        <v>0.24</v>
      </c>
      <c r="J40" s="146">
        <v>1</v>
      </c>
      <c r="K40" s="147">
        <v>0</v>
      </c>
      <c r="L40" s="147">
        <v>0</v>
      </c>
      <c r="M40" s="148">
        <v>0</v>
      </c>
    </row>
    <row r="41" spans="1:13" s="141" customFormat="1" ht="12.75" customHeight="1">
      <c r="A41" s="233" t="s">
        <v>102</v>
      </c>
      <c r="B41" s="134" t="s">
        <v>100</v>
      </c>
      <c r="C41" s="135">
        <v>470000</v>
      </c>
      <c r="D41" s="136">
        <v>208000</v>
      </c>
      <c r="E41" s="137">
        <v>678000</v>
      </c>
      <c r="F41" s="138">
        <v>0.63</v>
      </c>
      <c r="G41" s="139">
        <v>0</v>
      </c>
      <c r="H41" s="139">
        <v>0.37</v>
      </c>
      <c r="I41" s="139">
        <v>0</v>
      </c>
      <c r="J41" s="138">
        <v>0.64</v>
      </c>
      <c r="K41" s="139">
        <v>0</v>
      </c>
      <c r="L41" s="139">
        <v>0.36</v>
      </c>
      <c r="M41" s="140">
        <v>0.01</v>
      </c>
    </row>
    <row r="42" spans="1:13" s="141" customFormat="1" ht="12.75">
      <c r="A42" s="234"/>
      <c r="B42" s="142" t="s">
        <v>83</v>
      </c>
      <c r="C42" s="143">
        <v>2000</v>
      </c>
      <c r="D42" s="144">
        <v>0</v>
      </c>
      <c r="E42" s="145">
        <v>2000</v>
      </c>
      <c r="F42" s="146">
        <v>0.7</v>
      </c>
      <c r="G42" s="147">
        <v>0</v>
      </c>
      <c r="H42" s="147">
        <v>0.27</v>
      </c>
      <c r="I42" s="147">
        <v>0.03</v>
      </c>
      <c r="J42" s="146">
        <v>0</v>
      </c>
      <c r="K42" s="147">
        <v>0</v>
      </c>
      <c r="L42" s="147">
        <v>0</v>
      </c>
      <c r="M42" s="148">
        <v>0</v>
      </c>
    </row>
    <row r="43" spans="1:13" s="141" customFormat="1" ht="12.75">
      <c r="A43" s="234"/>
      <c r="B43" s="142" t="s">
        <v>88</v>
      </c>
      <c r="C43" s="143">
        <v>188000</v>
      </c>
      <c r="D43" s="144">
        <v>334000</v>
      </c>
      <c r="E43" s="145">
        <v>522000</v>
      </c>
      <c r="F43" s="146">
        <v>0.95</v>
      </c>
      <c r="G43" s="147">
        <v>0</v>
      </c>
      <c r="H43" s="147">
        <v>0.05</v>
      </c>
      <c r="I43" s="147">
        <v>0</v>
      </c>
      <c r="J43" s="146">
        <v>0.98</v>
      </c>
      <c r="K43" s="147">
        <v>0</v>
      </c>
      <c r="L43" s="147">
        <v>0.02</v>
      </c>
      <c r="M43" s="148">
        <v>0</v>
      </c>
    </row>
    <row r="44" spans="1:13" s="141" customFormat="1" ht="12.75">
      <c r="A44" s="234"/>
      <c r="B44" s="142" t="s">
        <v>82</v>
      </c>
      <c r="C44" s="143">
        <v>28000</v>
      </c>
      <c r="D44" s="144">
        <v>0</v>
      </c>
      <c r="E44" s="145">
        <v>28000</v>
      </c>
      <c r="F44" s="146">
        <v>0.92</v>
      </c>
      <c r="G44" s="147">
        <v>0.02</v>
      </c>
      <c r="H44" s="147">
        <v>0.06</v>
      </c>
      <c r="I44" s="147">
        <v>0</v>
      </c>
      <c r="J44" s="146">
        <v>1</v>
      </c>
      <c r="K44" s="147">
        <v>0</v>
      </c>
      <c r="L44" s="147">
        <v>0</v>
      </c>
      <c r="M44" s="148">
        <v>0</v>
      </c>
    </row>
    <row r="45" spans="1:13" s="141" customFormat="1" ht="12.75">
      <c r="A45" s="234"/>
      <c r="B45" s="142" t="s">
        <v>101</v>
      </c>
      <c r="C45" s="143">
        <v>136000</v>
      </c>
      <c r="D45" s="144">
        <v>2000</v>
      </c>
      <c r="E45" s="145">
        <v>139000</v>
      </c>
      <c r="F45" s="146">
        <v>0.94</v>
      </c>
      <c r="G45" s="147">
        <v>0</v>
      </c>
      <c r="H45" s="147">
        <v>0.06</v>
      </c>
      <c r="I45" s="147">
        <v>0</v>
      </c>
      <c r="J45" s="146">
        <v>1</v>
      </c>
      <c r="K45" s="147">
        <v>0</v>
      </c>
      <c r="L45" s="147">
        <v>0</v>
      </c>
      <c r="M45" s="148">
        <v>0</v>
      </c>
    </row>
    <row r="46" spans="1:13" s="141" customFormat="1" ht="12.75">
      <c r="A46" s="234"/>
      <c r="B46" s="142" t="s">
        <v>102</v>
      </c>
      <c r="C46" s="143">
        <v>10000</v>
      </c>
      <c r="D46" s="144">
        <v>0</v>
      </c>
      <c r="E46" s="145">
        <v>10000</v>
      </c>
      <c r="F46" s="146">
        <v>0.99</v>
      </c>
      <c r="G46" s="147">
        <v>0</v>
      </c>
      <c r="H46" s="147">
        <v>0.01</v>
      </c>
      <c r="I46" s="147">
        <v>0</v>
      </c>
      <c r="J46" s="146">
        <v>1</v>
      </c>
      <c r="K46" s="147">
        <v>0</v>
      </c>
      <c r="L46" s="147">
        <v>0</v>
      </c>
      <c r="M46" s="148">
        <v>0</v>
      </c>
    </row>
    <row r="47" spans="1:13" s="141" customFormat="1" ht="12.75">
      <c r="A47" s="235"/>
      <c r="B47" s="149" t="s">
        <v>103</v>
      </c>
      <c r="C47" s="150">
        <v>8000</v>
      </c>
      <c r="D47" s="151">
        <v>0</v>
      </c>
      <c r="E47" s="152">
        <v>8000</v>
      </c>
      <c r="F47" s="156">
        <v>0.96</v>
      </c>
      <c r="G47" s="157">
        <v>0</v>
      </c>
      <c r="H47" s="157">
        <v>0.04</v>
      </c>
      <c r="I47" s="157">
        <v>0</v>
      </c>
      <c r="J47" s="156">
        <v>1</v>
      </c>
      <c r="K47" s="157">
        <v>0</v>
      </c>
      <c r="L47" s="157">
        <v>0</v>
      </c>
      <c r="M47" s="158">
        <v>0</v>
      </c>
    </row>
    <row r="48" spans="1:13" s="141" customFormat="1" ht="12.75" customHeight="1">
      <c r="A48" s="233" t="s">
        <v>103</v>
      </c>
      <c r="B48" s="134" t="s">
        <v>100</v>
      </c>
      <c r="C48" s="135">
        <v>207000</v>
      </c>
      <c r="D48" s="136">
        <v>67000</v>
      </c>
      <c r="E48" s="137">
        <v>274000</v>
      </c>
      <c r="F48" s="146">
        <v>0.91</v>
      </c>
      <c r="G48" s="147">
        <v>0</v>
      </c>
      <c r="H48" s="147">
        <v>0.07</v>
      </c>
      <c r="I48" s="147">
        <v>0.01</v>
      </c>
      <c r="J48" s="146">
        <v>0.9</v>
      </c>
      <c r="K48" s="147">
        <v>0</v>
      </c>
      <c r="L48" s="147">
        <v>0.07</v>
      </c>
      <c r="M48" s="148">
        <v>0.03</v>
      </c>
    </row>
    <row r="49" spans="1:13" s="141" customFormat="1" ht="12.75">
      <c r="A49" s="234"/>
      <c r="B49" s="142" t="s">
        <v>83</v>
      </c>
      <c r="C49" s="143">
        <v>1000</v>
      </c>
      <c r="D49" s="144">
        <v>0</v>
      </c>
      <c r="E49" s="145">
        <v>1000</v>
      </c>
      <c r="F49" s="146">
        <v>0.77</v>
      </c>
      <c r="G49" s="147">
        <v>0</v>
      </c>
      <c r="H49" s="147">
        <v>0.17</v>
      </c>
      <c r="I49" s="147">
        <v>0.06</v>
      </c>
      <c r="J49" s="146">
        <v>0</v>
      </c>
      <c r="K49" s="147">
        <v>0</v>
      </c>
      <c r="L49" s="147">
        <v>0</v>
      </c>
      <c r="M49" s="148">
        <v>0</v>
      </c>
    </row>
    <row r="50" spans="1:13" s="141" customFormat="1" ht="12.75">
      <c r="A50" s="234"/>
      <c r="B50" s="142" t="s">
        <v>88</v>
      </c>
      <c r="C50" s="143">
        <v>3000</v>
      </c>
      <c r="D50" s="144">
        <v>19000</v>
      </c>
      <c r="E50" s="145">
        <v>21000</v>
      </c>
      <c r="F50" s="146">
        <v>0.84</v>
      </c>
      <c r="G50" s="147">
        <v>0.16</v>
      </c>
      <c r="H50" s="147">
        <v>0</v>
      </c>
      <c r="I50" s="147">
        <v>0</v>
      </c>
      <c r="J50" s="146">
        <v>0.95</v>
      </c>
      <c r="K50" s="147">
        <v>0.04</v>
      </c>
      <c r="L50" s="147">
        <v>0</v>
      </c>
      <c r="M50" s="148">
        <v>0</v>
      </c>
    </row>
    <row r="51" spans="1:13" s="141" customFormat="1" ht="12.75">
      <c r="A51" s="234"/>
      <c r="B51" s="142" t="s">
        <v>82</v>
      </c>
      <c r="C51" s="143">
        <v>0</v>
      </c>
      <c r="D51" s="144">
        <v>0</v>
      </c>
      <c r="E51" s="145">
        <v>0</v>
      </c>
      <c r="F51" s="146">
        <v>0</v>
      </c>
      <c r="G51" s="147">
        <v>0</v>
      </c>
      <c r="H51" s="147">
        <v>0</v>
      </c>
      <c r="I51" s="147">
        <v>0</v>
      </c>
      <c r="J51" s="146">
        <v>0</v>
      </c>
      <c r="K51" s="147">
        <v>0</v>
      </c>
      <c r="L51" s="147">
        <v>0</v>
      </c>
      <c r="M51" s="148">
        <v>0</v>
      </c>
    </row>
    <row r="52" spans="1:13" s="141" customFormat="1" ht="12.75">
      <c r="A52" s="234"/>
      <c r="B52" s="142" t="s">
        <v>101</v>
      </c>
      <c r="C52" s="143">
        <v>11000</v>
      </c>
      <c r="D52" s="144">
        <v>0</v>
      </c>
      <c r="E52" s="145">
        <v>11000</v>
      </c>
      <c r="F52" s="146">
        <v>0</v>
      </c>
      <c r="G52" s="147">
        <v>0.7</v>
      </c>
      <c r="H52" s="147">
        <v>0.06</v>
      </c>
      <c r="I52" s="147">
        <v>0.24</v>
      </c>
      <c r="J52" s="146">
        <v>1</v>
      </c>
      <c r="K52" s="147">
        <v>0</v>
      </c>
      <c r="L52" s="147">
        <v>0</v>
      </c>
      <c r="M52" s="148">
        <v>0</v>
      </c>
    </row>
    <row r="53" spans="1:13" s="141" customFormat="1" ht="12.75">
      <c r="A53" s="234"/>
      <c r="B53" s="142" t="s">
        <v>102</v>
      </c>
      <c r="C53" s="143">
        <v>8000</v>
      </c>
      <c r="D53" s="144">
        <v>0</v>
      </c>
      <c r="E53" s="145">
        <v>8000</v>
      </c>
      <c r="F53" s="146">
        <v>0.96</v>
      </c>
      <c r="G53" s="147">
        <v>0</v>
      </c>
      <c r="H53" s="147">
        <v>0.04</v>
      </c>
      <c r="I53" s="147">
        <v>0</v>
      </c>
      <c r="J53" s="146">
        <v>1</v>
      </c>
      <c r="K53" s="147">
        <v>0</v>
      </c>
      <c r="L53" s="147">
        <v>0</v>
      </c>
      <c r="M53" s="148">
        <v>0</v>
      </c>
    </row>
    <row r="54" spans="1:13" s="141" customFormat="1" ht="12.75">
      <c r="A54" s="235"/>
      <c r="B54" s="149" t="s">
        <v>103</v>
      </c>
      <c r="C54" s="150">
        <v>0</v>
      </c>
      <c r="D54" s="151">
        <v>0</v>
      </c>
      <c r="E54" s="152">
        <v>0</v>
      </c>
      <c r="F54" s="156">
        <v>0</v>
      </c>
      <c r="G54" s="157">
        <v>0</v>
      </c>
      <c r="H54" s="157">
        <v>0</v>
      </c>
      <c r="I54" s="157">
        <v>0</v>
      </c>
      <c r="J54" s="156">
        <v>0</v>
      </c>
      <c r="K54" s="157">
        <v>0</v>
      </c>
      <c r="L54" s="157">
        <v>0</v>
      </c>
      <c r="M54" s="158">
        <v>0</v>
      </c>
    </row>
    <row r="55" spans="1:13" ht="15">
      <c r="A55" s="236" t="s">
        <v>104</v>
      </c>
      <c r="B55" s="237"/>
      <c r="C55" s="159">
        <v>10126000</v>
      </c>
      <c r="D55" s="159">
        <v>9985000</v>
      </c>
      <c r="E55" s="159">
        <v>20114000</v>
      </c>
      <c r="F55" s="160">
        <v>0.6973533478174995</v>
      </c>
      <c r="G55" s="161">
        <v>0.07886430969780762</v>
      </c>
      <c r="H55" s="161">
        <v>0.20778787280268615</v>
      </c>
      <c r="I55" s="161">
        <v>0.01684376851668971</v>
      </c>
      <c r="J55" s="160">
        <v>0.6741221832749124</v>
      </c>
      <c r="K55" s="161">
        <v>0.019372058087130696</v>
      </c>
      <c r="L55" s="161">
        <v>0.2836875312969454</v>
      </c>
      <c r="M55" s="162">
        <v>0.02743915873810716</v>
      </c>
    </row>
    <row r="57" spans="12:13" ht="15">
      <c r="L57" s="163" t="s">
        <v>105</v>
      </c>
      <c r="M57" s="164">
        <v>0.02210102416227503</v>
      </c>
    </row>
    <row r="58" ht="15.75" thickBot="1"/>
    <row r="59" spans="1:13" ht="15.75" thickTop="1">
      <c r="A59" s="102" t="s">
        <v>63</v>
      </c>
      <c r="B59" s="103"/>
      <c r="C59" s="103"/>
      <c r="D59" s="103"/>
      <c r="E59" s="103"/>
      <c r="F59" s="103"/>
      <c r="G59" s="103"/>
      <c r="H59" s="103"/>
      <c r="I59" s="103"/>
      <c r="J59" s="103"/>
      <c r="K59" s="103"/>
      <c r="L59" s="103"/>
      <c r="M59" s="104"/>
    </row>
    <row r="60" spans="1:13" ht="54.75" customHeight="1" thickBot="1">
      <c r="A60" s="212" t="s">
        <v>64</v>
      </c>
      <c r="B60" s="231"/>
      <c r="C60" s="231"/>
      <c r="D60" s="231"/>
      <c r="E60" s="231"/>
      <c r="F60" s="231"/>
      <c r="G60" s="231"/>
      <c r="H60" s="231"/>
      <c r="I60" s="231"/>
      <c r="J60" s="231"/>
      <c r="K60" s="231"/>
      <c r="L60" s="231"/>
      <c r="M60" s="232"/>
    </row>
    <row r="61" ht="15.75" thickTop="1"/>
  </sheetData>
  <sheetProtection/>
  <mergeCells count="13">
    <mergeCell ref="A13:A19"/>
    <mergeCell ref="A1:M1"/>
    <mergeCell ref="C4:E4"/>
    <mergeCell ref="F4:I4"/>
    <mergeCell ref="J4:M4"/>
    <mergeCell ref="A6:A12"/>
    <mergeCell ref="A60:M60"/>
    <mergeCell ref="A20:A26"/>
    <mergeCell ref="A27:A33"/>
    <mergeCell ref="A34:A40"/>
    <mergeCell ref="A41:A47"/>
    <mergeCell ref="A48:A54"/>
    <mergeCell ref="A55:B55"/>
  </mergeCells>
  <printOptions/>
  <pageMargins left="0.7" right="0.7" top="0.75" bottom="0.75" header="0.3" footer="0.3"/>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Kurth</dc:creator>
  <cp:keywords/>
  <dc:description/>
  <cp:lastModifiedBy> Barbara Gregory</cp:lastModifiedBy>
  <cp:lastPrinted>2011-11-29T19:56:59Z</cp:lastPrinted>
  <dcterms:created xsi:type="dcterms:W3CDTF">2011-11-21T21:56:58Z</dcterms:created>
  <dcterms:modified xsi:type="dcterms:W3CDTF">2013-08-18T17:28:34Z</dcterms:modified>
  <cp:category/>
  <cp:version/>
  <cp:contentType/>
  <cp:contentStatus/>
</cp:coreProperties>
</file>